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4.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drawings/drawing5.xml" ContentType="application/vnd.openxmlformats-officedocument.drawing+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6.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7.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8.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mc:AlternateContent xmlns:mc="http://schemas.openxmlformats.org/markup-compatibility/2006">
    <mc:Choice Requires="x15">
      <x15ac:absPath xmlns:x15ac="http://schemas.microsoft.com/office/spreadsheetml/2010/11/ac" url="Z:\Benutzer\02_Projekte\ActNow_2017-2020\04_Arbeitspakete\5.2 Web-based learning Tool\Learning Material\Tools&amp;Useful\2_SWOT_and_Capacity_Assessement_Tool\"/>
    </mc:Choice>
  </mc:AlternateContent>
  <xr:revisionPtr revIDLastSave="0" documentId="13_ncr:1_{BB5F623E-9E4A-48FC-9626-8C0BC45AC4A4}" xr6:coauthVersionLast="47" xr6:coauthVersionMax="47" xr10:uidLastSave="{00000000-0000-0000-0000-000000000000}"/>
  <bookViews>
    <workbookView xWindow="-120" yWindow="-120" windowWidth="29040" windowHeight="15990" tabRatio="776" xr2:uid="{00000000-000D-0000-FFFF-FFFF00000000}"/>
  </bookViews>
  <sheets>
    <sheet name="Introduction" sheetId="2" r:id="rId1"/>
    <sheet name="Boarder selection" sheetId="3" r:id="rId2"/>
    <sheet name="1_Commitment&amp;Management" sheetId="4" r:id="rId3"/>
    <sheet name="2_EnergyPlanning" sheetId="6" r:id="rId4"/>
    <sheet name="3_Implementation" sheetId="8" r:id="rId5"/>
    <sheet name="4_Resources" sheetId="11" r:id="rId6"/>
    <sheet name="5_Infrastructure" sheetId="9" r:id="rId7"/>
    <sheet name="6_Home-owner segment" sheetId="20" r:id="rId8"/>
    <sheet name="Capacity Assessment Results" sheetId="10" r:id="rId9"/>
    <sheet name="S1_SWOT CRITERIA" sheetId="13" r:id="rId10"/>
    <sheet name="S2_SWOT Priority ranking" sheetId="14" r:id="rId11"/>
    <sheet name="CBS_1" sheetId="12" r:id="rId12"/>
    <sheet name="CBS_2" sheetId="16" r:id="rId13"/>
    <sheet name="CBS_3" sheetId="17" r:id="rId14"/>
    <sheet name="CBS_4" sheetId="18" r:id="rId15"/>
    <sheet name="CBS_5" sheetId="19" r:id="rId16"/>
    <sheet name="CBS_6" sheetId="21" r:id="rId17"/>
    <sheet name="CBS_DATABASE" sheetId="15" state="veryHidden" r:id="rId18"/>
  </sheets>
  <externalReferences>
    <externalReference r:id="rId19"/>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4" i="19" l="1"/>
  <c r="D35" i="19"/>
  <c r="D36" i="19"/>
  <c r="AI30" i="14" l="1"/>
  <c r="H30" i="14"/>
  <c r="AI12" i="14"/>
  <c r="H12" i="14"/>
  <c r="AE26" i="14" l="1"/>
  <c r="AE25" i="14"/>
  <c r="AD24" i="14"/>
  <c r="AG22" i="14"/>
  <c r="AC21" i="14"/>
  <c r="AG24" i="14"/>
  <c r="AC19" i="14"/>
  <c r="AD26" i="14"/>
  <c r="AD25" i="14"/>
  <c r="AC24" i="14"/>
  <c r="AF22" i="14"/>
  <c r="AE20" i="14"/>
  <c r="AH25" i="14"/>
  <c r="AK26" i="14"/>
  <c r="AC26" i="14"/>
  <c r="AC25" i="14"/>
  <c r="AH23" i="14"/>
  <c r="AE22" i="14"/>
  <c r="AD20" i="14"/>
  <c r="AF21" i="14"/>
  <c r="AJ26" i="14"/>
  <c r="AJ25" i="14"/>
  <c r="AI24" i="14"/>
  <c r="AG23" i="14"/>
  <c r="AD22" i="14"/>
  <c r="AC20" i="14"/>
  <c r="AE23" i="14"/>
  <c r="AI26" i="14"/>
  <c r="AI25" i="14"/>
  <c r="AH24" i="14"/>
  <c r="AF23" i="14"/>
  <c r="AC22" i="14"/>
  <c r="AD19" i="14"/>
  <c r="AG26" i="14"/>
  <c r="AG25" i="14"/>
  <c r="AF24" i="14"/>
  <c r="AD23" i="14"/>
  <c r="AE21" i="14"/>
  <c r="AC18" i="14"/>
  <c r="AH26" i="14"/>
  <c r="AF26" i="14"/>
  <c r="AF25" i="14"/>
  <c r="AE24" i="14"/>
  <c r="AC23" i="14"/>
  <c r="AD21" i="14"/>
  <c r="G43" i="14"/>
  <c r="G42" i="14"/>
  <c r="F41" i="14"/>
  <c r="D40" i="14"/>
  <c r="E38" i="14"/>
  <c r="B36" i="14"/>
  <c r="B43" i="14"/>
  <c r="D39" i="14"/>
  <c r="F43" i="14"/>
  <c r="F42" i="14"/>
  <c r="E41" i="14"/>
  <c r="C40" i="14"/>
  <c r="D38" i="14"/>
  <c r="B35" i="14"/>
  <c r="E43" i="14"/>
  <c r="E42" i="14"/>
  <c r="D41" i="14"/>
  <c r="B40" i="14"/>
  <c r="C38" i="14"/>
  <c r="D43" i="14"/>
  <c r="D42" i="14"/>
  <c r="C41" i="14"/>
  <c r="F39" i="14"/>
  <c r="B38" i="14"/>
  <c r="C43" i="14"/>
  <c r="C42" i="14"/>
  <c r="B41" i="14"/>
  <c r="E39" i="14"/>
  <c r="D37" i="14"/>
  <c r="I43" i="14"/>
  <c r="I42" i="14"/>
  <c r="H41" i="14"/>
  <c r="F40" i="14"/>
  <c r="C39" i="14"/>
  <c r="B37" i="14"/>
  <c r="B42" i="14"/>
  <c r="G40" i="14"/>
  <c r="H43" i="14"/>
  <c r="H42" i="14"/>
  <c r="G41" i="14"/>
  <c r="E40" i="14"/>
  <c r="B39" i="14"/>
  <c r="C36" i="14"/>
  <c r="J43" i="14"/>
  <c r="C37" i="14"/>
  <c r="I26" i="14"/>
  <c r="I25" i="14"/>
  <c r="H24" i="14"/>
  <c r="F23" i="14"/>
  <c r="C22" i="14"/>
  <c r="B20" i="14"/>
  <c r="B21" i="14"/>
  <c r="H26" i="14"/>
  <c r="H25" i="14"/>
  <c r="G24" i="14"/>
  <c r="E23" i="14"/>
  <c r="B22" i="14"/>
  <c r="C19" i="14"/>
  <c r="F22" i="14"/>
  <c r="G26" i="14"/>
  <c r="G25" i="14"/>
  <c r="F24" i="14"/>
  <c r="D23" i="14"/>
  <c r="E21" i="14"/>
  <c r="B19" i="14"/>
  <c r="F26" i="14"/>
  <c r="F25" i="14"/>
  <c r="E24" i="14"/>
  <c r="C23" i="14"/>
  <c r="D21" i="14"/>
  <c r="B18" i="14"/>
  <c r="E26" i="14"/>
  <c r="E25" i="14"/>
  <c r="D24" i="14"/>
  <c r="B23" i="14"/>
  <c r="C21" i="14"/>
  <c r="D26" i="14"/>
  <c r="C26" i="14"/>
  <c r="C25" i="14"/>
  <c r="B24" i="14"/>
  <c r="E22" i="14"/>
  <c r="D20" i="14"/>
  <c r="D25" i="14"/>
  <c r="J26" i="14"/>
  <c r="B26" i="14"/>
  <c r="B25" i="14"/>
  <c r="G23" i="14"/>
  <c r="D22" i="14"/>
  <c r="C20" i="14"/>
  <c r="C24" i="14"/>
  <c r="AK43" i="14"/>
  <c r="AC43" i="14"/>
  <c r="AC42" i="14"/>
  <c r="AH40" i="14"/>
  <c r="AE39" i="14"/>
  <c r="AD37" i="14"/>
  <c r="AJ43" i="14"/>
  <c r="AJ42" i="14"/>
  <c r="AI41" i="14"/>
  <c r="AG40" i="14"/>
  <c r="AD39" i="14"/>
  <c r="AC37" i="14"/>
  <c r="AD38" i="14"/>
  <c r="AI43" i="14"/>
  <c r="AI42" i="14"/>
  <c r="AH41" i="14"/>
  <c r="AF40" i="14"/>
  <c r="AC39" i="14"/>
  <c r="AD36" i="14"/>
  <c r="AE41" i="14"/>
  <c r="AH43" i="14"/>
  <c r="AH42" i="14"/>
  <c r="AG41" i="14"/>
  <c r="AE40" i="14"/>
  <c r="AF38" i="14"/>
  <c r="AC36" i="14"/>
  <c r="AC40" i="14"/>
  <c r="AG43" i="14"/>
  <c r="AG42" i="14"/>
  <c r="AF41" i="14"/>
  <c r="AD40" i="14"/>
  <c r="AE38" i="14"/>
  <c r="AC35" i="14"/>
  <c r="AF42" i="14"/>
  <c r="AF43" i="14"/>
  <c r="AE43" i="14"/>
  <c r="AE42" i="14"/>
  <c r="AD41" i="14"/>
  <c r="AG39" i="14"/>
  <c r="AC38" i="14"/>
  <c r="AD43" i="14"/>
  <c r="AD42" i="14"/>
  <c r="AC41" i="14"/>
  <c r="AF39" i="14"/>
  <c r="AE37" i="14"/>
  <c r="B14" i="21"/>
  <c r="B15" i="21"/>
  <c r="B16" i="21"/>
  <c r="B17" i="21"/>
  <c r="B18" i="21"/>
  <c r="B19" i="21"/>
  <c r="B34" i="19"/>
  <c r="B35" i="19"/>
  <c r="B36" i="19"/>
  <c r="B22" i="19"/>
  <c r="B23" i="19"/>
  <c r="B24" i="19"/>
  <c r="B25" i="19"/>
  <c r="B26" i="19"/>
  <c r="B27" i="19"/>
  <c r="B28" i="19"/>
  <c r="B15" i="19"/>
  <c r="B16" i="19"/>
  <c r="B14" i="19"/>
  <c r="B33" i="18"/>
  <c r="B34" i="18"/>
  <c r="B35" i="18"/>
  <c r="B24" i="18"/>
  <c r="B25" i="18"/>
  <c r="B26" i="18"/>
  <c r="B27" i="18"/>
  <c r="B14" i="18"/>
  <c r="B15" i="18"/>
  <c r="B16" i="18"/>
  <c r="B17" i="18"/>
  <c r="B18" i="18"/>
  <c r="K52" i="17"/>
  <c r="J52" i="17"/>
  <c r="B52" i="17"/>
  <c r="B43" i="17"/>
  <c r="B44" i="17"/>
  <c r="B45" i="17"/>
  <c r="B46" i="17"/>
  <c r="B28" i="17"/>
  <c r="B29" i="17"/>
  <c r="B30" i="17"/>
  <c r="B31" i="17"/>
  <c r="B21" i="17"/>
  <c r="B22" i="17"/>
  <c r="B14" i="17"/>
  <c r="B15" i="17"/>
  <c r="B38" i="16"/>
  <c r="B39" i="16"/>
  <c r="B40" i="16"/>
  <c r="B41" i="16"/>
  <c r="B42" i="16"/>
  <c r="B43" i="16"/>
  <c r="B22" i="16"/>
  <c r="B23" i="16"/>
  <c r="B24" i="16"/>
  <c r="B25" i="16"/>
  <c r="B26" i="16"/>
  <c r="B27" i="16"/>
  <c r="B28" i="16"/>
  <c r="B29" i="16"/>
  <c r="B30" i="16"/>
  <c r="B31" i="16"/>
  <c r="B32" i="16"/>
  <c r="B16" i="16"/>
  <c r="B14" i="16"/>
  <c r="B15" i="16"/>
  <c r="B13" i="16"/>
  <c r="B35" i="12"/>
  <c r="B36" i="12"/>
  <c r="B37" i="12"/>
  <c r="B38" i="12"/>
  <c r="B39" i="12"/>
  <c r="B40" i="12"/>
  <c r="B41" i="12"/>
  <c r="B42" i="12"/>
  <c r="B43" i="12"/>
  <c r="B44" i="12"/>
  <c r="B45" i="12"/>
  <c r="B46" i="12"/>
  <c r="B47" i="12"/>
  <c r="B29" i="12"/>
  <c r="B26" i="12"/>
  <c r="B27" i="12"/>
  <c r="B28" i="12"/>
  <c r="B24" i="12"/>
  <c r="B25" i="12"/>
  <c r="B23" i="12"/>
  <c r="B183" i="15"/>
  <c r="B172" i="15"/>
  <c r="B173" i="15"/>
  <c r="B174" i="15"/>
  <c r="B171" i="15"/>
  <c r="B166" i="15"/>
  <c r="B165" i="15"/>
  <c r="B164" i="15"/>
  <c r="B163" i="15"/>
  <c r="B162" i="15"/>
  <c r="B161" i="15"/>
  <c r="B160" i="15"/>
  <c r="B159" i="15"/>
  <c r="B154" i="15"/>
  <c r="B153" i="15"/>
  <c r="B152" i="15"/>
  <c r="B151" i="15"/>
  <c r="B146" i="15"/>
  <c r="B145" i="15"/>
  <c r="B144" i="15"/>
  <c r="B143" i="15"/>
  <c r="B138" i="15"/>
  <c r="B137" i="15"/>
  <c r="B136" i="15"/>
  <c r="B135" i="15"/>
  <c r="B134" i="15"/>
  <c r="B129" i="15"/>
  <c r="B128" i="15"/>
  <c r="B127" i="15"/>
  <c r="B126" i="15"/>
  <c r="B125" i="15"/>
  <c r="B124" i="15"/>
  <c r="B119" i="15"/>
  <c r="B118" i="15"/>
  <c r="B112" i="15"/>
  <c r="B113" i="15"/>
  <c r="B111" i="15"/>
  <c r="B110" i="15"/>
  <c r="B109" i="15"/>
  <c r="B104" i="15"/>
  <c r="B103" i="15"/>
  <c r="B98" i="15"/>
  <c r="B97" i="15"/>
  <c r="B96" i="15"/>
  <c r="B95" i="15"/>
  <c r="B94" i="15"/>
  <c r="B89" i="15"/>
  <c r="B88" i="15"/>
  <c r="B87" i="15"/>
  <c r="B82" i="15"/>
  <c r="B81" i="15"/>
  <c r="B80" i="15"/>
  <c r="B75" i="15"/>
  <c r="B74" i="15"/>
  <c r="B73" i="15"/>
  <c r="B29" i="14" l="1"/>
  <c r="B72" i="15"/>
  <c r="B71" i="15"/>
  <c r="B70" i="15"/>
  <c r="B69" i="15"/>
  <c r="B64" i="15"/>
  <c r="B63" i="15"/>
  <c r="B62" i="15"/>
  <c r="B61" i="15"/>
  <c r="B60" i="15"/>
  <c r="B59" i="15"/>
  <c r="B58" i="15"/>
  <c r="B57" i="15"/>
  <c r="B56" i="15"/>
  <c r="B55" i="15"/>
  <c r="B54" i="15"/>
  <c r="B53" i="15"/>
  <c r="B48" i="15"/>
  <c r="B47" i="15"/>
  <c r="B46" i="15"/>
  <c r="B45" i="15"/>
  <c r="B40" i="15"/>
  <c r="B39" i="15"/>
  <c r="B38" i="15"/>
  <c r="B37" i="15"/>
  <c r="B36" i="15"/>
  <c r="B35" i="15"/>
  <c r="B34" i="15"/>
  <c r="B33" i="15"/>
  <c r="B32" i="15"/>
  <c r="B31" i="15"/>
  <c r="B30" i="15"/>
  <c r="B29" i="15"/>
  <c r="B28" i="15"/>
  <c r="B27" i="15"/>
  <c r="B21" i="15"/>
  <c r="B20" i="15"/>
  <c r="B19" i="15"/>
  <c r="B18" i="15"/>
  <c r="B17" i="15"/>
  <c r="B16" i="15"/>
  <c r="B15" i="15" l="1"/>
  <c r="B10" i="15"/>
  <c r="B6" i="15"/>
  <c r="B7" i="15"/>
  <c r="B8" i="15"/>
  <c r="B9" i="15"/>
  <c r="B5" i="15"/>
  <c r="B18" i="12"/>
  <c r="B16" i="12"/>
  <c r="B17" i="12"/>
  <c r="B15" i="12"/>
  <c r="B14" i="12"/>
  <c r="F47" i="10"/>
  <c r="H47" i="10" s="1"/>
  <c r="G48" i="10" s="1"/>
  <c r="F48" i="10"/>
  <c r="F49" i="10"/>
  <c r="F50" i="10"/>
  <c r="F51" i="10"/>
  <c r="F52" i="10"/>
  <c r="F53" i="10"/>
  <c r="F54" i="10"/>
  <c r="F55" i="10"/>
  <c r="F56" i="10"/>
  <c r="F57" i="10"/>
  <c r="F58" i="10"/>
  <c r="F59" i="10"/>
  <c r="F60" i="10"/>
  <c r="F61" i="10"/>
  <c r="F62" i="10"/>
  <c r="F63" i="10"/>
  <c r="F64" i="10"/>
  <c r="F65" i="10"/>
  <c r="F66" i="10"/>
  <c r="F35" i="4"/>
  <c r="F36" i="4"/>
  <c r="F37" i="4"/>
  <c r="F38" i="4"/>
  <c r="F39" i="4"/>
  <c r="F40" i="4"/>
  <c r="F41" i="4"/>
  <c r="F42" i="4"/>
  <c r="F43" i="4"/>
  <c r="F44" i="4"/>
  <c r="F45" i="4"/>
  <c r="F46" i="4"/>
  <c r="F47" i="4"/>
  <c r="F27" i="4"/>
  <c r="F28" i="4"/>
  <c r="F29" i="4"/>
  <c r="F13" i="4"/>
  <c r="F14" i="4"/>
  <c r="F15" i="4"/>
  <c r="F16" i="4"/>
  <c r="F17" i="4"/>
  <c r="F25" i="20"/>
  <c r="F26" i="20"/>
  <c r="F27" i="20"/>
  <c r="F28" i="20"/>
  <c r="F19" i="20"/>
  <c r="F18" i="20"/>
  <c r="F13" i="20"/>
  <c r="F14" i="20"/>
  <c r="F15" i="20"/>
  <c r="F13" i="9"/>
  <c r="F35" i="9"/>
  <c r="C35" i="19" l="1"/>
  <c r="E35" i="19"/>
  <c r="H66" i="10"/>
  <c r="H65" i="10"/>
  <c r="D15" i="21"/>
  <c r="C15" i="21"/>
  <c r="H64" i="10"/>
  <c r="G65" i="10" s="1"/>
  <c r="D14" i="21"/>
  <c r="C14" i="21"/>
  <c r="J16" i="12"/>
  <c r="C16" i="12"/>
  <c r="K16" i="12"/>
  <c r="E16" i="12"/>
  <c r="D16" i="12"/>
  <c r="J38" i="12"/>
  <c r="D38" i="12"/>
  <c r="K38" i="12"/>
  <c r="C38" i="12"/>
  <c r="E38" i="12"/>
  <c r="H49" i="10"/>
  <c r="G50" i="10" s="1"/>
  <c r="C18" i="21"/>
  <c r="D18" i="21"/>
  <c r="J45" i="12"/>
  <c r="D45" i="12"/>
  <c r="K45" i="12"/>
  <c r="E45" i="12"/>
  <c r="C45" i="12"/>
  <c r="C19" i="21"/>
  <c r="D19" i="21"/>
  <c r="J43" i="12"/>
  <c r="D43" i="12"/>
  <c r="E43" i="12"/>
  <c r="K43" i="12"/>
  <c r="C43" i="12"/>
  <c r="H63" i="10"/>
  <c r="G64" i="10" s="1"/>
  <c r="C17" i="12"/>
  <c r="J17" i="12"/>
  <c r="E17" i="12"/>
  <c r="K17" i="12"/>
  <c r="D17" i="12"/>
  <c r="J41" i="12"/>
  <c r="D41" i="12"/>
  <c r="E41" i="12"/>
  <c r="K41" i="12"/>
  <c r="C41" i="12"/>
  <c r="D46" i="12"/>
  <c r="K46" i="12"/>
  <c r="C46" i="12"/>
  <c r="J46" i="12"/>
  <c r="E46" i="12"/>
  <c r="E44" i="12"/>
  <c r="K44" i="12"/>
  <c r="C44" i="12"/>
  <c r="J44" i="12"/>
  <c r="D44" i="12"/>
  <c r="K42" i="12"/>
  <c r="C42" i="12"/>
  <c r="E42" i="12"/>
  <c r="J42" i="12"/>
  <c r="D42" i="12"/>
  <c r="K40" i="12"/>
  <c r="E40" i="12"/>
  <c r="J40" i="12"/>
  <c r="D40" i="12"/>
  <c r="C40" i="12"/>
  <c r="J39" i="12"/>
  <c r="D39" i="12"/>
  <c r="K39" i="12"/>
  <c r="E39" i="12"/>
  <c r="C39" i="12"/>
  <c r="J37" i="12"/>
  <c r="E37" i="12"/>
  <c r="D37" i="12"/>
  <c r="K37" i="12"/>
  <c r="C37" i="12"/>
  <c r="J36" i="12"/>
  <c r="K36" i="12"/>
  <c r="E36" i="12"/>
  <c r="C36" i="12"/>
  <c r="D36" i="12"/>
  <c r="K35" i="12"/>
  <c r="E35" i="12"/>
  <c r="J35" i="12"/>
  <c r="D35" i="12"/>
  <c r="C35" i="12"/>
  <c r="K29" i="12"/>
  <c r="J29" i="12"/>
  <c r="C29" i="12"/>
  <c r="E29" i="12"/>
  <c r="D29" i="12"/>
  <c r="J28" i="12"/>
  <c r="C28" i="12"/>
  <c r="K28" i="12"/>
  <c r="D28" i="12"/>
  <c r="E28" i="12"/>
  <c r="K27" i="12"/>
  <c r="E27" i="12"/>
  <c r="J27" i="12"/>
  <c r="C27" i="12"/>
  <c r="D27" i="12"/>
  <c r="K47" i="12"/>
  <c r="E47" i="12"/>
  <c r="C47" i="12"/>
  <c r="J47" i="12"/>
  <c r="D47" i="12"/>
  <c r="D15" i="12"/>
  <c r="E15" i="12"/>
  <c r="K15" i="12"/>
  <c r="C15" i="12"/>
  <c r="J15" i="12"/>
  <c r="E14" i="12"/>
  <c r="J14" i="12"/>
  <c r="D14" i="12"/>
  <c r="C14" i="12"/>
  <c r="K14" i="12"/>
  <c r="K65" i="10"/>
  <c r="H48" i="10"/>
  <c r="G49" i="10" s="1"/>
  <c r="G29" i="20"/>
  <c r="G66" i="10" l="1"/>
  <c r="V65" i="10"/>
  <c r="S65" i="10"/>
  <c r="R65" i="10"/>
  <c r="O65" i="10"/>
  <c r="N65" i="10"/>
  <c r="J65" i="10"/>
  <c r="T65" i="10"/>
  <c r="AC65" i="10"/>
  <c r="AK65" i="10"/>
  <c r="AS65" i="10"/>
  <c r="BA65" i="10"/>
  <c r="BI65" i="10"/>
  <c r="BQ65" i="10"/>
  <c r="BY65" i="10"/>
  <c r="CG65" i="10"/>
  <c r="CO65" i="10"/>
  <c r="CW65" i="10"/>
  <c r="DE65" i="10"/>
  <c r="DM65" i="10"/>
  <c r="DU65" i="10"/>
  <c r="EC65" i="10"/>
  <c r="EK65" i="10"/>
  <c r="ES65" i="10"/>
  <c r="FA65" i="10"/>
  <c r="FI65" i="10"/>
  <c r="FQ65" i="10"/>
  <c r="FY65" i="10"/>
  <c r="GG65" i="10"/>
  <c r="GO65" i="10"/>
  <c r="GW65" i="10"/>
  <c r="HE65" i="10"/>
  <c r="HM65" i="10"/>
  <c r="HU65" i="10"/>
  <c r="IC65" i="10"/>
  <c r="IK65" i="10"/>
  <c r="IS65" i="10"/>
  <c r="JA65" i="10"/>
  <c r="JI65" i="10"/>
  <c r="JQ65" i="10"/>
  <c r="JY65" i="10"/>
  <c r="KG65" i="10"/>
  <c r="KO65" i="10"/>
  <c r="KW65" i="10"/>
  <c r="LE65" i="10"/>
  <c r="LM65" i="10"/>
  <c r="LU65" i="10"/>
  <c r="MV65" i="10"/>
  <c r="ND65" i="10"/>
  <c r="P65" i="10"/>
  <c r="AI65" i="10"/>
  <c r="AY65" i="10"/>
  <c r="BW65" i="10"/>
  <c r="DC65" i="10"/>
  <c r="EA65" i="10"/>
  <c r="EQ65" i="10"/>
  <c r="FG65" i="10"/>
  <c r="GE65" i="10"/>
  <c r="HC65" i="10"/>
  <c r="IA65" i="10"/>
  <c r="IQ65" i="10"/>
  <c r="JW65" i="10"/>
  <c r="KM65" i="10"/>
  <c r="MT65" i="10"/>
  <c r="FX65" i="10"/>
  <c r="IR65" i="10"/>
  <c r="U65" i="10"/>
  <c r="AD65" i="10"/>
  <c r="AL65" i="10"/>
  <c r="AT65" i="10"/>
  <c r="BB65" i="10"/>
  <c r="BJ65" i="10"/>
  <c r="BR65" i="10"/>
  <c r="BZ65" i="10"/>
  <c r="CH65" i="10"/>
  <c r="CP65" i="10"/>
  <c r="CX65" i="10"/>
  <c r="DF65" i="10"/>
  <c r="DN65" i="10"/>
  <c r="DV65" i="10"/>
  <c r="ED65" i="10"/>
  <c r="EL65" i="10"/>
  <c r="ET65" i="10"/>
  <c r="FB65" i="10"/>
  <c r="FJ65" i="10"/>
  <c r="FR65" i="10"/>
  <c r="FZ65" i="10"/>
  <c r="GH65" i="10"/>
  <c r="GP65" i="10"/>
  <c r="GX65" i="10"/>
  <c r="HF65" i="10"/>
  <c r="HN65" i="10"/>
  <c r="HV65" i="10"/>
  <c r="ID65" i="10"/>
  <c r="IL65" i="10"/>
  <c r="IT65" i="10"/>
  <c r="JB65" i="10"/>
  <c r="JJ65" i="10"/>
  <c r="JR65" i="10"/>
  <c r="JZ65" i="10"/>
  <c r="KH65" i="10"/>
  <c r="KP65" i="10"/>
  <c r="KX65" i="10"/>
  <c r="LF65" i="10"/>
  <c r="LN65" i="10"/>
  <c r="MO65" i="10"/>
  <c r="MW65" i="10"/>
  <c r="NE65" i="10"/>
  <c r="W65" i="10"/>
  <c r="AE65" i="10"/>
  <c r="AM65" i="10"/>
  <c r="AU65" i="10"/>
  <c r="BC65" i="10"/>
  <c r="BK65" i="10"/>
  <c r="BS65" i="10"/>
  <c r="CA65" i="10"/>
  <c r="CI65" i="10"/>
  <c r="CQ65" i="10"/>
  <c r="CY65" i="10"/>
  <c r="DG65" i="10"/>
  <c r="DO65" i="10"/>
  <c r="DW65" i="10"/>
  <c r="EE65" i="10"/>
  <c r="EM65" i="10"/>
  <c r="EU65" i="10"/>
  <c r="FC65" i="10"/>
  <c r="FK65" i="10"/>
  <c r="FS65" i="10"/>
  <c r="GA65" i="10"/>
  <c r="GI65" i="10"/>
  <c r="GQ65" i="10"/>
  <c r="GY65" i="10"/>
  <c r="HG65" i="10"/>
  <c r="HO65" i="10"/>
  <c r="HW65" i="10"/>
  <c r="IE65" i="10"/>
  <c r="IM65" i="10"/>
  <c r="IU65" i="10"/>
  <c r="JC65" i="10"/>
  <c r="JK65" i="10"/>
  <c r="JS65" i="10"/>
  <c r="KA65" i="10"/>
  <c r="KI65" i="10"/>
  <c r="KQ65" i="10"/>
  <c r="KY65" i="10"/>
  <c r="LG65" i="10"/>
  <c r="LO65" i="10"/>
  <c r="MP65" i="10"/>
  <c r="MX65" i="10"/>
  <c r="NF65" i="10"/>
  <c r="BG65" i="10"/>
  <c r="CM65" i="10"/>
  <c r="DK65" i="10"/>
  <c r="EY65" i="10"/>
  <c r="GU65" i="10"/>
  <c r="JO65" i="10"/>
  <c r="LK65" i="10"/>
  <c r="AB65" i="10"/>
  <c r="AR65" i="10"/>
  <c r="BH65" i="10"/>
  <c r="DD65" i="10"/>
  <c r="EJ65" i="10"/>
  <c r="FP65" i="10"/>
  <c r="GV65" i="10"/>
  <c r="HL65" i="10"/>
  <c r="X65" i="10"/>
  <c r="AF65" i="10"/>
  <c r="AN65" i="10"/>
  <c r="AV65" i="10"/>
  <c r="BD65" i="10"/>
  <c r="BL65" i="10"/>
  <c r="BT65" i="10"/>
  <c r="CB65" i="10"/>
  <c r="CJ65" i="10"/>
  <c r="CR65" i="10"/>
  <c r="CZ65" i="10"/>
  <c r="DH65" i="10"/>
  <c r="DP65" i="10"/>
  <c r="DX65" i="10"/>
  <c r="EF65" i="10"/>
  <c r="EN65" i="10"/>
  <c r="EV65" i="10"/>
  <c r="FD65" i="10"/>
  <c r="FL65" i="10"/>
  <c r="FT65" i="10"/>
  <c r="GB65" i="10"/>
  <c r="GJ65" i="10"/>
  <c r="GR65" i="10"/>
  <c r="GZ65" i="10"/>
  <c r="HH65" i="10"/>
  <c r="HP65" i="10"/>
  <c r="HX65" i="10"/>
  <c r="IF65" i="10"/>
  <c r="IN65" i="10"/>
  <c r="IV65" i="10"/>
  <c r="JD65" i="10"/>
  <c r="JL65" i="10"/>
  <c r="JT65" i="10"/>
  <c r="KB65" i="10"/>
  <c r="KJ65" i="10"/>
  <c r="KR65" i="10"/>
  <c r="KZ65" i="10"/>
  <c r="LH65" i="10"/>
  <c r="LP65" i="10"/>
  <c r="MQ65" i="10"/>
  <c r="MY65" i="10"/>
  <c r="CE65" i="10"/>
  <c r="FW65" i="10"/>
  <c r="JG65" i="10"/>
  <c r="BX65" i="10"/>
  <c r="EB65" i="10"/>
  <c r="GF65" i="10"/>
  <c r="IB65" i="10"/>
  <c r="L65" i="10"/>
  <c r="Y65" i="10"/>
  <c r="AG65" i="10"/>
  <c r="AO65" i="10"/>
  <c r="AW65" i="10"/>
  <c r="BE65" i="10"/>
  <c r="BM65" i="10"/>
  <c r="BU65" i="10"/>
  <c r="CC65" i="10"/>
  <c r="CK65" i="10"/>
  <c r="CS65" i="10"/>
  <c r="DA65" i="10"/>
  <c r="DI65" i="10"/>
  <c r="DQ65" i="10"/>
  <c r="DY65" i="10"/>
  <c r="EG65" i="10"/>
  <c r="EO65" i="10"/>
  <c r="EW65" i="10"/>
  <c r="FE65" i="10"/>
  <c r="FM65" i="10"/>
  <c r="FU65" i="10"/>
  <c r="GC65" i="10"/>
  <c r="GK65" i="10"/>
  <c r="GS65" i="10"/>
  <c r="HA65" i="10"/>
  <c r="HI65" i="10"/>
  <c r="HQ65" i="10"/>
  <c r="HY65" i="10"/>
  <c r="IG65" i="10"/>
  <c r="IO65" i="10"/>
  <c r="IW65" i="10"/>
  <c r="JE65" i="10"/>
  <c r="JM65" i="10"/>
  <c r="JU65" i="10"/>
  <c r="KC65" i="10"/>
  <c r="KK65" i="10"/>
  <c r="KS65" i="10"/>
  <c r="LA65" i="10"/>
  <c r="LI65" i="10"/>
  <c r="LQ65" i="10"/>
  <c r="MR65" i="10"/>
  <c r="MZ65" i="10"/>
  <c r="HK65" i="10"/>
  <c r="LC65" i="10"/>
  <c r="CN65" i="10"/>
  <c r="EZ65" i="10"/>
  <c r="HD65" i="10"/>
  <c r="IZ65" i="10"/>
  <c r="M65" i="10"/>
  <c r="Z65" i="10"/>
  <c r="AH65" i="10"/>
  <c r="AP65" i="10"/>
  <c r="AX65" i="10"/>
  <c r="BF65" i="10"/>
  <c r="BN65" i="10"/>
  <c r="BV65" i="10"/>
  <c r="CD65" i="10"/>
  <c r="CL65" i="10"/>
  <c r="CT65" i="10"/>
  <c r="DB65" i="10"/>
  <c r="DJ65" i="10"/>
  <c r="DR65" i="10"/>
  <c r="DZ65" i="10"/>
  <c r="EH65" i="10"/>
  <c r="EP65" i="10"/>
  <c r="EX65" i="10"/>
  <c r="FF65" i="10"/>
  <c r="FN65" i="10"/>
  <c r="FV65" i="10"/>
  <c r="GD65" i="10"/>
  <c r="GL65" i="10"/>
  <c r="GT65" i="10"/>
  <c r="HB65" i="10"/>
  <c r="HJ65" i="10"/>
  <c r="HR65" i="10"/>
  <c r="HZ65" i="10"/>
  <c r="IH65" i="10"/>
  <c r="IP65" i="10"/>
  <c r="IX65" i="10"/>
  <c r="JF65" i="10"/>
  <c r="JN65" i="10"/>
  <c r="JV65" i="10"/>
  <c r="KD65" i="10"/>
  <c r="KL65" i="10"/>
  <c r="KT65" i="10"/>
  <c r="LB65" i="10"/>
  <c r="LJ65" i="10"/>
  <c r="LR65" i="10"/>
  <c r="MS65" i="10"/>
  <c r="NA65" i="10"/>
  <c r="AA65" i="10"/>
  <c r="AQ65" i="10"/>
  <c r="BO65" i="10"/>
  <c r="CU65" i="10"/>
  <c r="DS65" i="10"/>
  <c r="EI65" i="10"/>
  <c r="FO65" i="10"/>
  <c r="GM65" i="10"/>
  <c r="HS65" i="10"/>
  <c r="II65" i="10"/>
  <c r="IY65" i="10"/>
  <c r="KE65" i="10"/>
  <c r="KU65" i="10"/>
  <c r="LS65" i="10"/>
  <c r="NB65" i="10"/>
  <c r="Q65" i="10"/>
  <c r="AJ65" i="10"/>
  <c r="AZ65" i="10"/>
  <c r="BP65" i="10"/>
  <c r="CF65" i="10"/>
  <c r="CV65" i="10"/>
  <c r="DL65" i="10"/>
  <c r="DT65" i="10"/>
  <c r="ER65" i="10"/>
  <c r="FH65" i="10"/>
  <c r="GN65" i="10"/>
  <c r="HT65" i="10"/>
  <c r="IJ65" i="10"/>
  <c r="KN65" i="10"/>
  <c r="LL65" i="10"/>
  <c r="KV65" i="10"/>
  <c r="LD65" i="10"/>
  <c r="JH65" i="10"/>
  <c r="LT65" i="10"/>
  <c r="JP65" i="10"/>
  <c r="MU65" i="10"/>
  <c r="JX65" i="10"/>
  <c r="NC65" i="10"/>
  <c r="KF65" i="10"/>
  <c r="DA66" i="10"/>
  <c r="FM66" i="10"/>
  <c r="HY66" i="10"/>
  <c r="KI66" i="10"/>
  <c r="LY66" i="10"/>
  <c r="CK66" i="10"/>
  <c r="DI66" i="10"/>
  <c r="FU66" i="10"/>
  <c r="IG66" i="10"/>
  <c r="KN66" i="10"/>
  <c r="ME66" i="10"/>
  <c r="DQ66" i="10"/>
  <c r="GC66" i="10"/>
  <c r="IO66" i="10"/>
  <c r="KS66" i="10"/>
  <c r="MJ66" i="10"/>
  <c r="EW66" i="10"/>
  <c r="CS66" i="10"/>
  <c r="AW66" i="10"/>
  <c r="DY66" i="10"/>
  <c r="GK66" i="10"/>
  <c r="IW66" i="10"/>
  <c r="KY66" i="10"/>
  <c r="FE66" i="10"/>
  <c r="BE66" i="10"/>
  <c r="EG66" i="10"/>
  <c r="GS66" i="10"/>
  <c r="JE66" i="10"/>
  <c r="LD66" i="10"/>
  <c r="JU66" i="10"/>
  <c r="HQ66" i="10"/>
  <c r="CC66" i="10"/>
  <c r="EO66" i="10"/>
  <c r="HA66" i="10"/>
  <c r="JM66" i="10"/>
  <c r="LI66" i="10"/>
  <c r="HI66" i="10"/>
  <c r="LO66" i="10"/>
  <c r="KC66" i="10"/>
  <c r="LT66" i="10"/>
  <c r="AG66" i="10"/>
  <c r="C13" i="21"/>
  <c r="D13" i="21"/>
  <c r="E14" i="21"/>
  <c r="E15" i="21"/>
  <c r="E18" i="21"/>
  <c r="E19" i="21"/>
  <c r="J14" i="21"/>
  <c r="J15" i="21"/>
  <c r="J18" i="21"/>
  <c r="J19" i="21"/>
  <c r="K14" i="21"/>
  <c r="K15" i="21"/>
  <c r="K18" i="21"/>
  <c r="K19" i="21"/>
  <c r="K13" i="21"/>
  <c r="J13" i="21"/>
  <c r="E13" i="21"/>
  <c r="B11" i="21"/>
  <c r="B22" i="21"/>
  <c r="B25" i="21"/>
  <c r="B26" i="21"/>
  <c r="B27" i="21"/>
  <c r="B28" i="21"/>
  <c r="B24" i="21"/>
  <c r="B13" i="21"/>
  <c r="D9" i="21"/>
  <c r="AO66" i="10" l="1"/>
  <c r="U66" i="10"/>
  <c r="AL66" i="10"/>
  <c r="BB66" i="10"/>
  <c r="BR66" i="10"/>
  <c r="CH66" i="10"/>
  <c r="CX66" i="10"/>
  <c r="DN66" i="10"/>
  <c r="ED66" i="10"/>
  <c r="ET66" i="10"/>
  <c r="FJ66" i="10"/>
  <c r="FZ66" i="10"/>
  <c r="GP66" i="10"/>
  <c r="HF66" i="10"/>
  <c r="HV66" i="10"/>
  <c r="IL66" i="10"/>
  <c r="JB66" i="10"/>
  <c r="JR66" i="10"/>
  <c r="KH66" i="10"/>
  <c r="KX66" i="10"/>
  <c r="LN66" i="10"/>
  <c r="MD66" i="10"/>
  <c r="W66" i="10"/>
  <c r="AM66" i="10"/>
  <c r="BC66" i="10"/>
  <c r="BS66" i="10"/>
  <c r="CI66" i="10"/>
  <c r="CY66" i="10"/>
  <c r="DO66" i="10"/>
  <c r="EE66" i="10"/>
  <c r="EU66" i="10"/>
  <c r="FK66" i="10"/>
  <c r="GA66" i="10"/>
  <c r="GQ66" i="10"/>
  <c r="HG66" i="10"/>
  <c r="HW66" i="10"/>
  <c r="IM66" i="10"/>
  <c r="JC66" i="10"/>
  <c r="JS66" i="10"/>
  <c r="LX66" i="10"/>
  <c r="KB66" i="10"/>
  <c r="HP66" i="10"/>
  <c r="FD66" i="10"/>
  <c r="CR66" i="10"/>
  <c r="AF66" i="10"/>
  <c r="LW66" i="10"/>
  <c r="LA66" i="10"/>
  <c r="KF66" i="10"/>
  <c r="JA66" i="10"/>
  <c r="HU66" i="10"/>
  <c r="GO66" i="10"/>
  <c r="FI66" i="10"/>
  <c r="EC66" i="10"/>
  <c r="CW66" i="10"/>
  <c r="BQ66" i="10"/>
  <c r="AK66" i="10"/>
  <c r="MC66" i="10"/>
  <c r="KM66" i="10"/>
  <c r="IN66" i="10"/>
  <c r="GB66" i="10"/>
  <c r="DP66" i="10"/>
  <c r="BD66" i="10"/>
  <c r="MF66" i="10"/>
  <c r="LK66" i="10"/>
  <c r="KO66" i="10"/>
  <c r="JP66" i="10"/>
  <c r="IJ66" i="10"/>
  <c r="HD66" i="10"/>
  <c r="FX66" i="10"/>
  <c r="ER66" i="10"/>
  <c r="DL66" i="10"/>
  <c r="CF66" i="10"/>
  <c r="AZ66" i="10"/>
  <c r="Q66" i="10"/>
  <c r="S66" i="10"/>
  <c r="R66" i="10"/>
  <c r="KQ66" i="10"/>
  <c r="ES66" i="10"/>
  <c r="BA66" i="10"/>
  <c r="JT66" i="10"/>
  <c r="EV66" i="10"/>
  <c r="X66" i="10"/>
  <c r="KE66" i="10"/>
  <c r="HT66" i="10"/>
  <c r="BM66" i="10"/>
  <c r="Z66" i="10"/>
  <c r="AP66" i="10"/>
  <c r="BF66" i="10"/>
  <c r="BV66" i="10"/>
  <c r="CL66" i="10"/>
  <c r="DB66" i="10"/>
  <c r="DR66" i="10"/>
  <c r="EH66" i="10"/>
  <c r="EX66" i="10"/>
  <c r="FN66" i="10"/>
  <c r="GD66" i="10"/>
  <c r="GT66" i="10"/>
  <c r="HJ66" i="10"/>
  <c r="HZ66" i="10"/>
  <c r="IP66" i="10"/>
  <c r="JF66" i="10"/>
  <c r="JV66" i="10"/>
  <c r="KL66" i="10"/>
  <c r="LB66" i="10"/>
  <c r="LR66" i="10"/>
  <c r="MH66" i="10"/>
  <c r="AA66" i="10"/>
  <c r="AQ66" i="10"/>
  <c r="BG66" i="10"/>
  <c r="BW66" i="10"/>
  <c r="CM66" i="10"/>
  <c r="DC66" i="10"/>
  <c r="DS66" i="10"/>
  <c r="EI66" i="10"/>
  <c r="EY66" i="10"/>
  <c r="FO66" i="10"/>
  <c r="GE66" i="10"/>
  <c r="GU66" i="10"/>
  <c r="HK66" i="10"/>
  <c r="IA66" i="10"/>
  <c r="IQ66" i="10"/>
  <c r="JG66" i="10"/>
  <c r="JW66" i="10"/>
  <c r="LM66" i="10"/>
  <c r="JL66" i="10"/>
  <c r="GZ66" i="10"/>
  <c r="EN66" i="10"/>
  <c r="CB66" i="10"/>
  <c r="MM66" i="10"/>
  <c r="LQ66" i="10"/>
  <c r="KV66" i="10"/>
  <c r="JY66" i="10"/>
  <c r="IS66" i="10"/>
  <c r="HM66" i="10"/>
  <c r="GG66" i="10"/>
  <c r="FA66" i="10"/>
  <c r="DU66" i="10"/>
  <c r="CO66" i="10"/>
  <c r="BI66" i="10"/>
  <c r="AC66" i="10"/>
  <c r="LS66" i="10"/>
  <c r="KG66" i="10"/>
  <c r="HX66" i="10"/>
  <c r="FL66" i="10"/>
  <c r="CZ66" i="10"/>
  <c r="AN66" i="10"/>
  <c r="MA66" i="10"/>
  <c r="LE66" i="10"/>
  <c r="KJ66" i="10"/>
  <c r="JH66" i="10"/>
  <c r="IB66" i="10"/>
  <c r="GV66" i="10"/>
  <c r="FP66" i="10"/>
  <c r="EJ66" i="10"/>
  <c r="DD66" i="10"/>
  <c r="BX66" i="10"/>
  <c r="AR66" i="10"/>
  <c r="O66" i="10"/>
  <c r="N66" i="10"/>
  <c r="JQ66" i="10"/>
  <c r="DM66" i="10"/>
  <c r="T66" i="10"/>
  <c r="HH66" i="10"/>
  <c r="CJ66" i="10"/>
  <c r="KZ66" i="10"/>
  <c r="IZ66" i="10"/>
  <c r="GN66" i="10"/>
  <c r="J66" i="10"/>
  <c r="AD66" i="10"/>
  <c r="AT66" i="10"/>
  <c r="BJ66" i="10"/>
  <c r="BZ66" i="10"/>
  <c r="CP66" i="10"/>
  <c r="DF66" i="10"/>
  <c r="DV66" i="10"/>
  <c r="EL66" i="10"/>
  <c r="FB66" i="10"/>
  <c r="FR66" i="10"/>
  <c r="GH66" i="10"/>
  <c r="GX66" i="10"/>
  <c r="HN66" i="10"/>
  <c r="ID66" i="10"/>
  <c r="IT66" i="10"/>
  <c r="JJ66" i="10"/>
  <c r="JZ66" i="10"/>
  <c r="KP66" i="10"/>
  <c r="LF66" i="10"/>
  <c r="LV66" i="10"/>
  <c r="ML66" i="10"/>
  <c r="AE66" i="10"/>
  <c r="AU66" i="10"/>
  <c r="BK66" i="10"/>
  <c r="CA66" i="10"/>
  <c r="CQ66" i="10"/>
  <c r="DG66" i="10"/>
  <c r="DW66" i="10"/>
  <c r="EM66" i="10"/>
  <c r="FC66" i="10"/>
  <c r="FS66" i="10"/>
  <c r="GI66" i="10"/>
  <c r="GY66" i="10"/>
  <c r="HO66" i="10"/>
  <c r="IE66" i="10"/>
  <c r="IU66" i="10"/>
  <c r="JK66" i="10"/>
  <c r="KA66" i="10"/>
  <c r="LC66" i="10"/>
  <c r="IV66" i="10"/>
  <c r="GJ66" i="10"/>
  <c r="DX66" i="10"/>
  <c r="BL66" i="10"/>
  <c r="MG66" i="10"/>
  <c r="LL66" i="10"/>
  <c r="IK66" i="10"/>
  <c r="HE66" i="10"/>
  <c r="FY66" i="10"/>
  <c r="CG66" i="10"/>
  <c r="LH66" i="10"/>
  <c r="LU66" i="10"/>
  <c r="M66" i="10"/>
  <c r="CD66" i="10"/>
  <c r="EP66" i="10"/>
  <c r="HB66" i="10"/>
  <c r="JN66" i="10"/>
  <c r="LZ66" i="10"/>
  <c r="BO66" i="10"/>
  <c r="EA66" i="10"/>
  <c r="GM66" i="10"/>
  <c r="IY66" i="10"/>
  <c r="IF66" i="10"/>
  <c r="MB66" i="10"/>
  <c r="IC66" i="10"/>
  <c r="DE66" i="10"/>
  <c r="KW66" i="10"/>
  <c r="BT66" i="10"/>
  <c r="JX66" i="10"/>
  <c r="FH66" i="10"/>
  <c r="CV66" i="10"/>
  <c r="AJ66" i="10"/>
  <c r="HC66" i="10"/>
  <c r="GW66" i="10"/>
  <c r="JD66" i="10"/>
  <c r="IR66" i="10"/>
  <c r="CN66" i="10"/>
  <c r="L66" i="10"/>
  <c r="HS66" i="10"/>
  <c r="FQ66" i="10"/>
  <c r="LP66" i="10"/>
  <c r="EB66" i="10"/>
  <c r="BN66" i="10"/>
  <c r="IX66" i="10"/>
  <c r="FW66" i="10"/>
  <c r="AV66" i="10"/>
  <c r="Y66" i="10"/>
  <c r="DT66" i="10"/>
  <c r="AH66" i="10"/>
  <c r="CT66" i="10"/>
  <c r="FF66" i="10"/>
  <c r="HR66" i="10"/>
  <c r="KD66" i="10"/>
  <c r="P66" i="10"/>
  <c r="CE66" i="10"/>
  <c r="EQ66" i="10"/>
  <c r="JO66" i="10"/>
  <c r="FT66" i="10"/>
  <c r="LG66" i="10"/>
  <c r="BY66" i="10"/>
  <c r="MK66" i="10"/>
  <c r="EZ66" i="10"/>
  <c r="AB66" i="10"/>
  <c r="AY66" i="10"/>
  <c r="KR66" i="10"/>
  <c r="EK66" i="10"/>
  <c r="KU66" i="10"/>
  <c r="BH66" i="10"/>
  <c r="V66" i="10"/>
  <c r="AX66" i="10"/>
  <c r="DJ66" i="10"/>
  <c r="FV66" i="10"/>
  <c r="IH66" i="10"/>
  <c r="KT66" i="10"/>
  <c r="AI66" i="10"/>
  <c r="CU66" i="10"/>
  <c r="FG66" i="10"/>
  <c r="MI66" i="10"/>
  <c r="DH66" i="10"/>
  <c r="KK66" i="10"/>
  <c r="AS66" i="10"/>
  <c r="GR66" i="10"/>
  <c r="HL66" i="10"/>
  <c r="BP66" i="10"/>
  <c r="K66" i="10"/>
  <c r="BU66" i="10"/>
  <c r="DZ66" i="10"/>
  <c r="GL66" i="10"/>
  <c r="LJ66" i="10"/>
  <c r="DK66" i="10"/>
  <c r="II66" i="10"/>
  <c r="JI66" i="10"/>
  <c r="EF66" i="10"/>
  <c r="GF66" i="10"/>
  <c r="C39" i="10"/>
  <c r="AM39" i="10" s="1"/>
  <c r="C40" i="10"/>
  <c r="S40" i="10" s="1"/>
  <c r="E41" i="10"/>
  <c r="C41" i="10"/>
  <c r="S41" i="10" s="1"/>
  <c r="AM40" i="10" l="1"/>
  <c r="C65" i="10"/>
  <c r="AM41" i="10"/>
  <c r="C66" i="10"/>
  <c r="B186" i="15"/>
  <c r="B193" i="15" l="1"/>
  <c r="B194" i="15"/>
  <c r="B195" i="15"/>
  <c r="B196" i="15"/>
  <c r="B192" i="15"/>
  <c r="B189" i="15"/>
  <c r="B181" i="15"/>
  <c r="B182" i="15"/>
  <c r="B184" i="15"/>
  <c r="B185" i="15"/>
  <c r="B180" i="15"/>
  <c r="B177" i="15"/>
  <c r="F24" i="20" l="1"/>
  <c r="G20" i="20"/>
  <c r="E40" i="10" s="1"/>
  <c r="F17" i="20"/>
  <c r="F16" i="20"/>
  <c r="C17" i="21" l="1"/>
  <c r="D17" i="21"/>
  <c r="C16" i="21"/>
  <c r="D16" i="21"/>
  <c r="K16" i="21"/>
  <c r="E16" i="21"/>
  <c r="J16" i="21"/>
  <c r="J17" i="21"/>
  <c r="E17" i="21"/>
  <c r="K17" i="21"/>
  <c r="K26" i="21"/>
  <c r="C26" i="21"/>
  <c r="J26" i="21"/>
  <c r="E26" i="21"/>
  <c r="D26" i="21"/>
  <c r="K25" i="21"/>
  <c r="C25" i="21"/>
  <c r="J25" i="21"/>
  <c r="E25" i="21"/>
  <c r="D25" i="21"/>
  <c r="K27" i="21"/>
  <c r="C27" i="21"/>
  <c r="J27" i="21"/>
  <c r="E27" i="21"/>
  <c r="D27" i="21"/>
  <c r="K24" i="21"/>
  <c r="J24" i="21"/>
  <c r="C24" i="21"/>
  <c r="E24" i="21"/>
  <c r="D24" i="21"/>
  <c r="J28" i="21"/>
  <c r="E28" i="21"/>
  <c r="D28" i="21"/>
  <c r="K28" i="21"/>
  <c r="C28" i="21"/>
  <c r="F20" i="20"/>
  <c r="D40" i="10" s="1"/>
  <c r="F40" i="10" s="1"/>
  <c r="F29" i="20"/>
  <c r="D65" i="10" l="1"/>
  <c r="T40" i="10"/>
  <c r="LV65" i="10"/>
  <c r="LZ65" i="10"/>
  <c r="MD65" i="10"/>
  <c r="MH65" i="10"/>
  <c r="ML65" i="10"/>
  <c r="LX65" i="10"/>
  <c r="MJ65" i="10"/>
  <c r="LW65" i="10"/>
  <c r="MA65" i="10"/>
  <c r="ME65" i="10"/>
  <c r="MI65" i="10"/>
  <c r="MM65" i="10"/>
  <c r="MB65" i="10"/>
  <c r="MN65" i="10"/>
  <c r="MF65" i="10"/>
  <c r="LY65" i="10"/>
  <c r="MC65" i="10"/>
  <c r="MG65" i="10"/>
  <c r="MK65" i="10"/>
  <c r="H29" i="20"/>
  <c r="D41" i="10"/>
  <c r="F41" i="10" s="1"/>
  <c r="D66" i="10" l="1"/>
  <c r="T41" i="10"/>
  <c r="NB66" i="10"/>
  <c r="MO66" i="10"/>
  <c r="NF66" i="10"/>
  <c r="MT66" i="10"/>
  <c r="MX66" i="10"/>
  <c r="MP66" i="10"/>
  <c r="MR66" i="10"/>
  <c r="NE66" i="10"/>
  <c r="MU66" i="10"/>
  <c r="NA66" i="10"/>
  <c r="ND66" i="10"/>
  <c r="MW66" i="10"/>
  <c r="MQ66" i="10"/>
  <c r="MS66" i="10"/>
  <c r="MZ66" i="10"/>
  <c r="MN66" i="10"/>
  <c r="NC66" i="10"/>
  <c r="MV66" i="10"/>
  <c r="MY66" i="10"/>
  <c r="B33" i="19" l="1"/>
  <c r="B31" i="19"/>
  <c r="B21" i="19"/>
  <c r="B19" i="19"/>
  <c r="B13" i="19"/>
  <c r="B11" i="19"/>
  <c r="D9" i="19"/>
  <c r="B32" i="18" l="1"/>
  <c r="B30" i="18"/>
  <c r="B23" i="18"/>
  <c r="B13" i="18"/>
  <c r="B21" i="18"/>
  <c r="B11" i="18"/>
  <c r="D9" i="18"/>
  <c r="K51" i="17"/>
  <c r="J51" i="17"/>
  <c r="B36" i="17"/>
  <c r="B51" i="17" l="1"/>
  <c r="B49" i="17"/>
  <c r="B42" i="17"/>
  <c r="B40" i="17"/>
  <c r="B37" i="17"/>
  <c r="B34" i="17"/>
  <c r="B27" i="17"/>
  <c r="B25" i="17"/>
  <c r="B20" i="17"/>
  <c r="B18" i="17"/>
  <c r="B13" i="17"/>
  <c r="B11" i="17"/>
  <c r="D9" i="17"/>
  <c r="D9" i="16"/>
  <c r="B13" i="12"/>
  <c r="B34" i="12"/>
  <c r="B37" i="16"/>
  <c r="B35" i="16"/>
  <c r="B21" i="16"/>
  <c r="B19" i="16"/>
  <c r="B11" i="16"/>
  <c r="B168" i="15"/>
  <c r="B156" i="15"/>
  <c r="B148" i="15"/>
  <c r="B140" i="15"/>
  <c r="B131" i="15"/>
  <c r="B121" i="15"/>
  <c r="B115" i="15"/>
  <c r="B106" i="15"/>
  <c r="B100" i="15"/>
  <c r="B91" i="15"/>
  <c r="B84" i="15"/>
  <c r="B77" i="15"/>
  <c r="B66" i="15"/>
  <c r="B50" i="15"/>
  <c r="B42" i="15"/>
  <c r="B24" i="15"/>
  <c r="B32" i="12" l="1"/>
  <c r="B12" i="15" l="1"/>
  <c r="B21" i="12"/>
  <c r="B11" i="12"/>
  <c r="D9" i="12"/>
  <c r="B2" i="15"/>
  <c r="AD14" i="14" l="1"/>
  <c r="AG14" i="14" s="1"/>
  <c r="BI24" i="14"/>
  <c r="BJ24" i="14"/>
  <c r="BK24" i="14"/>
  <c r="BL24" i="14"/>
  <c r="L25" i="14"/>
  <c r="AM25" i="14"/>
  <c r="BS25" i="14"/>
  <c r="BT24" i="14" s="1"/>
  <c r="BI26" i="14"/>
  <c r="BS26" i="14"/>
  <c r="BU24" i="14" s="1"/>
  <c r="BS27" i="14"/>
  <c r="BV24" i="14" s="1"/>
  <c r="BI28" i="14"/>
  <c r="BJ28" i="14"/>
  <c r="BS28" i="14"/>
  <c r="BW24" i="14" s="1"/>
  <c r="K29" i="14"/>
  <c r="Z24" i="14" s="1"/>
  <c r="AL29" i="14"/>
  <c r="BA22" i="14" s="1"/>
  <c r="BL29" i="14"/>
  <c r="K44" i="14"/>
  <c r="AL44" i="14"/>
  <c r="AB39" i="13"/>
  <c r="AA39" i="13"/>
  <c r="Z39" i="13"/>
  <c r="Y39" i="13"/>
  <c r="X39" i="13"/>
  <c r="W39" i="13"/>
  <c r="V39" i="13"/>
  <c r="U39" i="13"/>
  <c r="T39" i="13"/>
  <c r="S39" i="13"/>
  <c r="AB38" i="13"/>
  <c r="AA38" i="13"/>
  <c r="Z38" i="13"/>
  <c r="Y38" i="13"/>
  <c r="X38" i="13"/>
  <c r="W38" i="13"/>
  <c r="V38" i="13"/>
  <c r="U38" i="13"/>
  <c r="T38" i="13"/>
  <c r="S38" i="13"/>
  <c r="AB37" i="13"/>
  <c r="AA37" i="13"/>
  <c r="Z37" i="13"/>
  <c r="Y37" i="13"/>
  <c r="X37" i="13"/>
  <c r="W37" i="13"/>
  <c r="V37" i="13"/>
  <c r="U37" i="13"/>
  <c r="T37" i="13"/>
  <c r="S37" i="13"/>
  <c r="AB36" i="13"/>
  <c r="AA36" i="13"/>
  <c r="Z36" i="13"/>
  <c r="Y36" i="13"/>
  <c r="X36" i="13"/>
  <c r="W36" i="13"/>
  <c r="V36" i="13"/>
  <c r="U36" i="13"/>
  <c r="T36" i="13"/>
  <c r="S36" i="13"/>
  <c r="AB35" i="13"/>
  <c r="AA35" i="13"/>
  <c r="Z35" i="13"/>
  <c r="Y35" i="13"/>
  <c r="X35" i="13"/>
  <c r="W35" i="13"/>
  <c r="V35" i="13"/>
  <c r="U35" i="13"/>
  <c r="T35" i="13"/>
  <c r="S35" i="13"/>
  <c r="AB34" i="13"/>
  <c r="AA34" i="13"/>
  <c r="Z34" i="13"/>
  <c r="Y34" i="13"/>
  <c r="X34" i="13"/>
  <c r="W34" i="13"/>
  <c r="V34" i="13"/>
  <c r="U34" i="13"/>
  <c r="T34" i="13"/>
  <c r="S34" i="13"/>
  <c r="AB33" i="13"/>
  <c r="AA33" i="13"/>
  <c r="Z33" i="13"/>
  <c r="Y33" i="13"/>
  <c r="X33" i="13"/>
  <c r="W33" i="13"/>
  <c r="V33" i="13"/>
  <c r="U33" i="13"/>
  <c r="T33" i="13"/>
  <c r="S33" i="13"/>
  <c r="AB32" i="13"/>
  <c r="AA32" i="13"/>
  <c r="Z32" i="13"/>
  <c r="Y32" i="13"/>
  <c r="X32" i="13"/>
  <c r="W32" i="13"/>
  <c r="V32" i="13"/>
  <c r="U32" i="13"/>
  <c r="T32" i="13"/>
  <c r="S32" i="13"/>
  <c r="AB31" i="13"/>
  <c r="AA31" i="13"/>
  <c r="Z31" i="13"/>
  <c r="Y31" i="13"/>
  <c r="X31" i="13"/>
  <c r="W31" i="13"/>
  <c r="V31" i="13"/>
  <c r="U31" i="13"/>
  <c r="T31" i="13"/>
  <c r="S31" i="13"/>
  <c r="AB30" i="13"/>
  <c r="AA30" i="13"/>
  <c r="Z30" i="13"/>
  <c r="Y30" i="13"/>
  <c r="X30" i="13"/>
  <c r="W30" i="13"/>
  <c r="V30" i="13"/>
  <c r="U30" i="13"/>
  <c r="T30" i="13"/>
  <c r="S30" i="13"/>
  <c r="AB25" i="13"/>
  <c r="AA25" i="13"/>
  <c r="Z25" i="13"/>
  <c r="Y25" i="13"/>
  <c r="X25" i="13"/>
  <c r="W25" i="13"/>
  <c r="V25" i="13"/>
  <c r="U25" i="13"/>
  <c r="T25" i="13"/>
  <c r="S25" i="13"/>
  <c r="AB24" i="13"/>
  <c r="AA24" i="13"/>
  <c r="Z24" i="13"/>
  <c r="Y24" i="13"/>
  <c r="X24" i="13"/>
  <c r="W24" i="13"/>
  <c r="V24" i="13"/>
  <c r="U24" i="13"/>
  <c r="T24" i="13"/>
  <c r="S24" i="13"/>
  <c r="AB23" i="13"/>
  <c r="AA23" i="13"/>
  <c r="Z23" i="13"/>
  <c r="Y23" i="13"/>
  <c r="X23" i="13"/>
  <c r="W23" i="13"/>
  <c r="V23" i="13"/>
  <c r="U23" i="13"/>
  <c r="T23" i="13"/>
  <c r="S23" i="13"/>
  <c r="AB22" i="13"/>
  <c r="AA22" i="13"/>
  <c r="Z22" i="13"/>
  <c r="Y22" i="13"/>
  <c r="X22" i="13"/>
  <c r="W22" i="13"/>
  <c r="V22" i="13"/>
  <c r="U22" i="13"/>
  <c r="T22" i="13"/>
  <c r="S22" i="13"/>
  <c r="AB21" i="13"/>
  <c r="AA21" i="13"/>
  <c r="Z21" i="13"/>
  <c r="Y21" i="13"/>
  <c r="X21" i="13"/>
  <c r="W21" i="13"/>
  <c r="V21" i="13"/>
  <c r="U21" i="13"/>
  <c r="T21" i="13"/>
  <c r="S21" i="13"/>
  <c r="AB20" i="13"/>
  <c r="AA20" i="13"/>
  <c r="Z20" i="13"/>
  <c r="Y20" i="13"/>
  <c r="X20" i="13"/>
  <c r="W20" i="13"/>
  <c r="V20" i="13"/>
  <c r="U20" i="13"/>
  <c r="T20" i="13"/>
  <c r="S20" i="13"/>
  <c r="AB19" i="13"/>
  <c r="AA19" i="13"/>
  <c r="Z19" i="13"/>
  <c r="Y19" i="13"/>
  <c r="X19" i="13"/>
  <c r="W19" i="13"/>
  <c r="V19" i="13"/>
  <c r="U19" i="13"/>
  <c r="T19" i="13"/>
  <c r="S19" i="13"/>
  <c r="AB18" i="13"/>
  <c r="AA18" i="13"/>
  <c r="Z18" i="13"/>
  <c r="Y18" i="13"/>
  <c r="X18" i="13"/>
  <c r="W18" i="13"/>
  <c r="V18" i="13"/>
  <c r="U18" i="13"/>
  <c r="T18" i="13"/>
  <c r="S18" i="13"/>
  <c r="AB17" i="13"/>
  <c r="AA17" i="13"/>
  <c r="Z17" i="13"/>
  <c r="Y17" i="13"/>
  <c r="X17" i="13"/>
  <c r="W17" i="13"/>
  <c r="V17" i="13"/>
  <c r="U17" i="13"/>
  <c r="T17" i="13"/>
  <c r="S17" i="13"/>
  <c r="AB16" i="13"/>
  <c r="AB27" i="13" s="1"/>
  <c r="AA16" i="13"/>
  <c r="AA27" i="13" s="1"/>
  <c r="Z16" i="13"/>
  <c r="Z27" i="13" s="1"/>
  <c r="Y16" i="13"/>
  <c r="Y27" i="13" s="1"/>
  <c r="X16" i="13"/>
  <c r="X27" i="13" s="1"/>
  <c r="W16" i="13"/>
  <c r="W27" i="13" s="1"/>
  <c r="V16" i="13"/>
  <c r="V27" i="13" s="1"/>
  <c r="U16" i="13"/>
  <c r="U27" i="13" s="1"/>
  <c r="T16" i="13"/>
  <c r="T27" i="13" s="1"/>
  <c r="S16" i="13"/>
  <c r="S27" i="13" s="1"/>
  <c r="BA41" i="14" l="1"/>
  <c r="BA37" i="14"/>
  <c r="BA40" i="14"/>
  <c r="BA36" i="14"/>
  <c r="BA43" i="14"/>
  <c r="BA39" i="14"/>
  <c r="BA35" i="14"/>
  <c r="BA42" i="14"/>
  <c r="BA38" i="14"/>
  <c r="BI27" i="14"/>
  <c r="BI29" i="14" s="1"/>
  <c r="C32" i="14"/>
  <c r="AD32" i="14"/>
  <c r="AM42" i="14"/>
  <c r="I29" i="14"/>
  <c r="X21" i="14" s="1"/>
  <c r="Z17" i="14"/>
  <c r="Z25" i="14"/>
  <c r="Z34" i="14"/>
  <c r="Z35" i="14"/>
  <c r="Z37" i="14"/>
  <c r="Z40" i="14"/>
  <c r="Z42" i="14"/>
  <c r="Z39" i="14"/>
  <c r="Z41" i="14"/>
  <c r="Z43" i="14"/>
  <c r="Z36" i="14"/>
  <c r="Z38" i="14"/>
  <c r="BA18" i="14"/>
  <c r="BA20" i="14"/>
  <c r="BA21" i="14"/>
  <c r="BA23" i="14"/>
  <c r="BA17" i="14"/>
  <c r="BA26" i="14"/>
  <c r="BA24" i="14"/>
  <c r="BW26" i="14"/>
  <c r="BW27" i="14"/>
  <c r="BW28" i="14"/>
  <c r="BW25" i="14"/>
  <c r="BA25" i="14"/>
  <c r="BA19" i="14"/>
  <c r="AJ29" i="14"/>
  <c r="AY25" i="14" s="1"/>
  <c r="Z21" i="14"/>
  <c r="Z23" i="14"/>
  <c r="Z18" i="14"/>
  <c r="Z20" i="14"/>
  <c r="Z22" i="14"/>
  <c r="Z26" i="14"/>
  <c r="BK28" i="14"/>
  <c r="BJ27" i="14"/>
  <c r="Z19" i="14"/>
  <c r="F51" i="8"/>
  <c r="AK29" i="14" l="1"/>
  <c r="AZ26" i="14" s="1"/>
  <c r="X25" i="14"/>
  <c r="BT27" i="14"/>
  <c r="X26" i="14"/>
  <c r="X24" i="14"/>
  <c r="E51" i="17"/>
  <c r="D51" i="17"/>
  <c r="C51" i="17"/>
  <c r="J44" i="14"/>
  <c r="Y43" i="14" s="1"/>
  <c r="Z29" i="14"/>
  <c r="X23" i="14"/>
  <c r="X17" i="14"/>
  <c r="X18" i="14"/>
  <c r="X19" i="14"/>
  <c r="X22" i="14"/>
  <c r="X20" i="14"/>
  <c r="G29" i="14"/>
  <c r="C29" i="14"/>
  <c r="R20" i="14" s="1"/>
  <c r="BK29" i="14"/>
  <c r="AF29" i="14"/>
  <c r="AU22" i="14" s="1"/>
  <c r="BA29" i="14"/>
  <c r="J29" i="14"/>
  <c r="AD29" i="14"/>
  <c r="AS24" i="14" s="1"/>
  <c r="AE29" i="14"/>
  <c r="AT22" i="14" s="1"/>
  <c r="AY22" i="14"/>
  <c r="AY23" i="14"/>
  <c r="AY17" i="14"/>
  <c r="AY19" i="14"/>
  <c r="AY24" i="14"/>
  <c r="AY21" i="14"/>
  <c r="AY18" i="14"/>
  <c r="AY20" i="14"/>
  <c r="H29" i="14"/>
  <c r="D29" i="14"/>
  <c r="BW29" i="14"/>
  <c r="BT25" i="14"/>
  <c r="BT26" i="14"/>
  <c r="AH29" i="14"/>
  <c r="AW24" i="14" s="1"/>
  <c r="Z44" i="14"/>
  <c r="E29" i="14"/>
  <c r="T21" i="14" s="1"/>
  <c r="BJ29" i="14"/>
  <c r="BU27" i="14" s="1"/>
  <c r="AY26" i="14"/>
  <c r="AI29" i="14"/>
  <c r="AG29" i="14"/>
  <c r="AV26" i="14" s="1"/>
  <c r="AC29" i="14"/>
  <c r="AR25" i="14" s="1"/>
  <c r="AZ19" i="14"/>
  <c r="AZ22" i="14"/>
  <c r="AZ23" i="14"/>
  <c r="AZ21" i="14"/>
  <c r="AZ20" i="14"/>
  <c r="F29" i="14"/>
  <c r="BT28" i="14"/>
  <c r="F22" i="9"/>
  <c r="F23" i="9"/>
  <c r="F24" i="9"/>
  <c r="F25" i="9"/>
  <c r="F26" i="9"/>
  <c r="F45" i="8"/>
  <c r="F25" i="11"/>
  <c r="F24" i="4"/>
  <c r="AZ18" i="14" l="1"/>
  <c r="AZ25" i="14"/>
  <c r="AZ17" i="14"/>
  <c r="AZ24" i="14"/>
  <c r="AK44" i="14"/>
  <c r="AJ44" i="14"/>
  <c r="AF44" i="14"/>
  <c r="AU36" i="14" s="1"/>
  <c r="H44" i="14"/>
  <c r="W42" i="14" s="1"/>
  <c r="AX25" i="14"/>
  <c r="G44" i="14"/>
  <c r="V40" i="14" s="1"/>
  <c r="I44" i="14"/>
  <c r="X36" i="14" s="1"/>
  <c r="C25" i="19"/>
  <c r="D25" i="19"/>
  <c r="E25" i="19"/>
  <c r="C24" i="19"/>
  <c r="E24" i="19"/>
  <c r="D24" i="19"/>
  <c r="C23" i="19"/>
  <c r="D23" i="19"/>
  <c r="E23" i="19"/>
  <c r="C26" i="19"/>
  <c r="D26" i="19"/>
  <c r="E26" i="19"/>
  <c r="C22" i="19"/>
  <c r="D22" i="19"/>
  <c r="E22" i="19"/>
  <c r="E25" i="18"/>
  <c r="K25" i="18"/>
  <c r="C25" i="18"/>
  <c r="D25" i="18"/>
  <c r="J25" i="18"/>
  <c r="E45" i="17"/>
  <c r="J45" i="17"/>
  <c r="K45" i="17"/>
  <c r="C45" i="17"/>
  <c r="D45" i="17"/>
  <c r="K24" i="12"/>
  <c r="J24" i="12"/>
  <c r="C24" i="12"/>
  <c r="E24" i="12"/>
  <c r="D24" i="12"/>
  <c r="R23" i="14"/>
  <c r="X29" i="14"/>
  <c r="AX24" i="14"/>
  <c r="AV24" i="14"/>
  <c r="Y37" i="14"/>
  <c r="Y38" i="14"/>
  <c r="Y41" i="14"/>
  <c r="Y35" i="14"/>
  <c r="Y36" i="14"/>
  <c r="Y40" i="14"/>
  <c r="Y34" i="14"/>
  <c r="Y42" i="14"/>
  <c r="Y39" i="14"/>
  <c r="AS19" i="14"/>
  <c r="AR19" i="14"/>
  <c r="AS23" i="14"/>
  <c r="AW25" i="14"/>
  <c r="AR21" i="14"/>
  <c r="AR24" i="14"/>
  <c r="S19" i="14"/>
  <c r="S22" i="14"/>
  <c r="S20" i="14"/>
  <c r="S23" i="14"/>
  <c r="S26" i="14"/>
  <c r="S17" i="14"/>
  <c r="S18" i="14"/>
  <c r="S24" i="14"/>
  <c r="S21" i="14"/>
  <c r="U17" i="14"/>
  <c r="U20" i="14"/>
  <c r="U18" i="14"/>
  <c r="U21" i="14"/>
  <c r="U19" i="14"/>
  <c r="U23" i="14"/>
  <c r="U22" i="14"/>
  <c r="U25" i="14"/>
  <c r="BT29" i="14"/>
  <c r="U24" i="14"/>
  <c r="AY29" i="14"/>
  <c r="AT17" i="14"/>
  <c r="AT19" i="14"/>
  <c r="AT18" i="14"/>
  <c r="AT24" i="14"/>
  <c r="AT26" i="14"/>
  <c r="AT21" i="14"/>
  <c r="BV26" i="14"/>
  <c r="BV27" i="14"/>
  <c r="BM27" i="14" s="1"/>
  <c r="M34" i="14" s="1"/>
  <c r="BV25" i="14"/>
  <c r="AZ29" i="14"/>
  <c r="AT25" i="14"/>
  <c r="AX17" i="14"/>
  <c r="AX21" i="14"/>
  <c r="AX18" i="14"/>
  <c r="AX20" i="14"/>
  <c r="AX22" i="14"/>
  <c r="AX19" i="14"/>
  <c r="AX23" i="14"/>
  <c r="AX26" i="14"/>
  <c r="AW18" i="14"/>
  <c r="AW20" i="14"/>
  <c r="AW21" i="14"/>
  <c r="AW19" i="14"/>
  <c r="AW22" i="14"/>
  <c r="AW17" i="14"/>
  <c r="AW26" i="14"/>
  <c r="AW23" i="14"/>
  <c r="U26" i="14"/>
  <c r="S25" i="14"/>
  <c r="BV28" i="14"/>
  <c r="V21" i="14"/>
  <c r="V17" i="14"/>
  <c r="V19" i="14"/>
  <c r="V18" i="14"/>
  <c r="V20" i="14"/>
  <c r="V22" i="14"/>
  <c r="V25" i="14"/>
  <c r="V26" i="14"/>
  <c r="V24" i="14"/>
  <c r="AV19" i="14"/>
  <c r="AV18" i="14"/>
  <c r="AV20" i="14"/>
  <c r="AV21" i="14"/>
  <c r="AV17" i="14"/>
  <c r="AV25" i="14"/>
  <c r="AV23" i="14"/>
  <c r="W19" i="14"/>
  <c r="W23" i="14"/>
  <c r="W22" i="14"/>
  <c r="W17" i="14"/>
  <c r="W18" i="14"/>
  <c r="W20" i="14"/>
  <c r="W21" i="14"/>
  <c r="W24" i="14"/>
  <c r="W26" i="14"/>
  <c r="AT23" i="14"/>
  <c r="Y17" i="14"/>
  <c r="Y20" i="14"/>
  <c r="Y22" i="14"/>
  <c r="Y25" i="14"/>
  <c r="Y24" i="14"/>
  <c r="AZ37" i="14"/>
  <c r="AZ38" i="14"/>
  <c r="AZ41" i="14"/>
  <c r="AZ42" i="14"/>
  <c r="Y21" i="14"/>
  <c r="Y18" i="14"/>
  <c r="Y19" i="14"/>
  <c r="Y23" i="14"/>
  <c r="AZ36" i="14"/>
  <c r="AZ39" i="14"/>
  <c r="AZ40" i="14"/>
  <c r="AZ35" i="14"/>
  <c r="AZ43" i="14"/>
  <c r="AU17" i="14"/>
  <c r="AU18" i="14"/>
  <c r="AU19" i="14"/>
  <c r="AU20" i="14"/>
  <c r="AU24" i="14"/>
  <c r="AU25" i="14"/>
  <c r="V23" i="14"/>
  <c r="AR17" i="14"/>
  <c r="AR18" i="14"/>
  <c r="AR22" i="14"/>
  <c r="AR26" i="14"/>
  <c r="AR23" i="14"/>
  <c r="AR20" i="14"/>
  <c r="AV22" i="14"/>
  <c r="BU25" i="14"/>
  <c r="BU26" i="14"/>
  <c r="BU28" i="14"/>
  <c r="T18" i="14"/>
  <c r="T20" i="14"/>
  <c r="T17" i="14"/>
  <c r="T19" i="14"/>
  <c r="T23" i="14"/>
  <c r="T25" i="14"/>
  <c r="T24" i="14"/>
  <c r="T26" i="14"/>
  <c r="AU23" i="14"/>
  <c r="T22" i="14"/>
  <c r="AT20" i="14"/>
  <c r="AS18" i="14"/>
  <c r="AS17" i="14"/>
  <c r="AS21" i="14"/>
  <c r="AS22" i="14"/>
  <c r="AS26" i="14"/>
  <c r="AS25" i="14"/>
  <c r="AS20" i="14"/>
  <c r="Y26" i="14"/>
  <c r="AU21" i="14"/>
  <c r="AU26" i="14"/>
  <c r="R22" i="14"/>
  <c r="R17" i="14"/>
  <c r="R18" i="14"/>
  <c r="R19" i="14"/>
  <c r="R21" i="14"/>
  <c r="R25" i="14"/>
  <c r="R26" i="14"/>
  <c r="R24" i="14"/>
  <c r="W25" i="14"/>
  <c r="C22" i="10"/>
  <c r="C26" i="10"/>
  <c r="X34" i="14" l="1"/>
  <c r="AH44" i="14"/>
  <c r="AW38" i="14" s="1"/>
  <c r="X37" i="14"/>
  <c r="W39" i="14"/>
  <c r="AU38" i="14"/>
  <c r="AU40" i="14"/>
  <c r="W43" i="14"/>
  <c r="W38" i="14"/>
  <c r="AU43" i="14"/>
  <c r="AU41" i="14"/>
  <c r="V41" i="14"/>
  <c r="V34" i="14"/>
  <c r="V37" i="14"/>
  <c r="V35" i="14"/>
  <c r="V39" i="14"/>
  <c r="V38" i="14"/>
  <c r="V36" i="14"/>
  <c r="W40" i="14"/>
  <c r="W34" i="14"/>
  <c r="AU39" i="14"/>
  <c r="W37" i="14"/>
  <c r="W36" i="14"/>
  <c r="AW41" i="14"/>
  <c r="AU37" i="14"/>
  <c r="AE44" i="14"/>
  <c r="AT40" i="14" s="1"/>
  <c r="AI44" i="14"/>
  <c r="AG44" i="14"/>
  <c r="AU42" i="14"/>
  <c r="V42" i="14"/>
  <c r="X43" i="14"/>
  <c r="X41" i="14"/>
  <c r="X35" i="14"/>
  <c r="X39" i="14"/>
  <c r="X42" i="14"/>
  <c r="X38" i="14"/>
  <c r="W41" i="14"/>
  <c r="W35" i="14"/>
  <c r="AU35" i="14"/>
  <c r="AU34" i="14"/>
  <c r="X40" i="14"/>
  <c r="V43" i="14"/>
  <c r="F44" i="14"/>
  <c r="U43" i="14" s="1"/>
  <c r="E44" i="14"/>
  <c r="T41" i="14" s="1"/>
  <c r="AD44" i="14"/>
  <c r="AC44" i="14"/>
  <c r="AR41" i="14" s="1"/>
  <c r="AM24" i="14"/>
  <c r="AM26" i="14"/>
  <c r="BM28" i="14"/>
  <c r="AN34" i="14" s="1"/>
  <c r="AM19" i="14"/>
  <c r="Y44" i="14"/>
  <c r="BM26" i="14"/>
  <c r="AN17" i="14" s="1"/>
  <c r="AM23" i="14"/>
  <c r="BU29" i="14"/>
  <c r="AB22" i="10"/>
  <c r="AM22" i="10" s="1"/>
  <c r="M34" i="10"/>
  <c r="AB26" i="10"/>
  <c r="AM26" i="10" s="1"/>
  <c r="M38" i="10"/>
  <c r="AM21" i="14"/>
  <c r="AS29" i="14"/>
  <c r="AR29" i="14"/>
  <c r="AM17" i="14"/>
  <c r="AM22" i="14"/>
  <c r="AV29" i="14"/>
  <c r="AX29" i="14"/>
  <c r="AT29" i="14"/>
  <c r="T29" i="14"/>
  <c r="AM20" i="14"/>
  <c r="AM18" i="14"/>
  <c r="BM25" i="14"/>
  <c r="R29" i="14"/>
  <c r="W29" i="14"/>
  <c r="V29" i="14"/>
  <c r="BV29" i="14"/>
  <c r="U29" i="14"/>
  <c r="AU29" i="14"/>
  <c r="Y29" i="14"/>
  <c r="AW29" i="14"/>
  <c r="S29" i="14"/>
  <c r="C18" i="10"/>
  <c r="C10" i="10"/>
  <c r="AB10" i="10" s="1"/>
  <c r="AM10" i="10" s="1"/>
  <c r="C11" i="10"/>
  <c r="C47" i="10" s="1"/>
  <c r="C13" i="10"/>
  <c r="AB13" i="10" s="1"/>
  <c r="AM13" i="10" s="1"/>
  <c r="X44" i="14" l="1"/>
  <c r="AW40" i="14"/>
  <c r="AW37" i="14"/>
  <c r="AW34" i="14"/>
  <c r="AW35" i="14"/>
  <c r="AW42" i="14"/>
  <c r="AW39" i="14"/>
  <c r="AW43" i="14"/>
  <c r="AW44" i="14" s="1"/>
  <c r="AW36" i="14"/>
  <c r="W44" i="14"/>
  <c r="V44" i="14"/>
  <c r="AR37" i="14"/>
  <c r="AU44" i="14"/>
  <c r="AR39" i="14"/>
  <c r="AR43" i="14"/>
  <c r="AM43" i="14" s="1"/>
  <c r="AY41" i="14"/>
  <c r="AY39" i="14"/>
  <c r="AY37" i="14"/>
  <c r="AS34" i="14"/>
  <c r="AS36" i="14"/>
  <c r="BA34" i="14"/>
  <c r="BA44" i="14" s="1"/>
  <c r="AY38" i="14"/>
  <c r="AZ34" i="14"/>
  <c r="AZ44" i="14" s="1"/>
  <c r="AY35" i="14"/>
  <c r="AY43" i="14"/>
  <c r="AY40" i="14"/>
  <c r="AY36" i="14"/>
  <c r="AS40" i="14"/>
  <c r="AY34" i="14"/>
  <c r="AS35" i="14"/>
  <c r="AS43" i="14"/>
  <c r="AS39" i="14"/>
  <c r="AS41" i="14"/>
  <c r="T35" i="14"/>
  <c r="T37" i="14"/>
  <c r="T43" i="14"/>
  <c r="T36" i="14"/>
  <c r="T38" i="14"/>
  <c r="T39" i="14"/>
  <c r="T34" i="14"/>
  <c r="T40" i="14"/>
  <c r="AT35" i="14"/>
  <c r="AT37" i="14"/>
  <c r="AT42" i="14"/>
  <c r="AT43" i="14"/>
  <c r="AT36" i="14"/>
  <c r="AT34" i="14"/>
  <c r="AT39" i="14"/>
  <c r="AS38" i="14"/>
  <c r="D44" i="14"/>
  <c r="S40" i="14" s="1"/>
  <c r="Q18" i="14"/>
  <c r="L18" i="14" s="1"/>
  <c r="Q25" i="14"/>
  <c r="Q21" i="14"/>
  <c r="L21" i="14" s="1"/>
  <c r="Q17" i="14"/>
  <c r="Q24" i="14"/>
  <c r="L24" i="14" s="1"/>
  <c r="Q22" i="14"/>
  <c r="L22" i="14" s="1"/>
  <c r="Q26" i="14"/>
  <c r="L26" i="14" s="1"/>
  <c r="Q19" i="14"/>
  <c r="L19" i="14" s="1"/>
  <c r="Q23" i="14"/>
  <c r="L23" i="14" s="1"/>
  <c r="AT38" i="14"/>
  <c r="U42" i="14"/>
  <c r="AX42" i="14"/>
  <c r="AX38" i="14"/>
  <c r="AX35" i="14"/>
  <c r="AX36" i="14"/>
  <c r="AX41" i="14"/>
  <c r="AX37" i="14"/>
  <c r="AX40" i="14"/>
  <c r="AX39" i="14"/>
  <c r="AX34" i="14"/>
  <c r="AS42" i="14"/>
  <c r="T42" i="14"/>
  <c r="AR35" i="14"/>
  <c r="AR34" i="14"/>
  <c r="AR40" i="14"/>
  <c r="AR38" i="14"/>
  <c r="AR36" i="14"/>
  <c r="AR42" i="14"/>
  <c r="U36" i="14"/>
  <c r="U39" i="14"/>
  <c r="U34" i="14"/>
  <c r="U41" i="14"/>
  <c r="U38" i="14"/>
  <c r="U40" i="14"/>
  <c r="U37" i="14"/>
  <c r="U35" i="14"/>
  <c r="AV43" i="14"/>
  <c r="AV37" i="14"/>
  <c r="AV36" i="14"/>
  <c r="AV35" i="14"/>
  <c r="AV41" i="14"/>
  <c r="AV42" i="14"/>
  <c r="AV34" i="14"/>
  <c r="AV38" i="14"/>
  <c r="AV39" i="14"/>
  <c r="AV40" i="14"/>
  <c r="AY42" i="14"/>
  <c r="AT41" i="14"/>
  <c r="AX43" i="14"/>
  <c r="AS37" i="14"/>
  <c r="Q20" i="14"/>
  <c r="L20" i="14" s="1"/>
  <c r="BJ14" i="14"/>
  <c r="BM14" i="14" s="1"/>
  <c r="BP14" i="14" s="1"/>
  <c r="BI23" i="14" s="1"/>
  <c r="AB11" i="10"/>
  <c r="AM11" i="10" s="1"/>
  <c r="M25" i="10"/>
  <c r="AB18" i="10"/>
  <c r="AM18" i="10" s="1"/>
  <c r="AG32" i="14"/>
  <c r="AJ32" i="14" s="1"/>
  <c r="AJ30" i="14" s="1"/>
  <c r="F32" i="14"/>
  <c r="J32" i="14" s="1"/>
  <c r="I30" i="14" s="1"/>
  <c r="M17" i="14"/>
  <c r="BZ17" i="14"/>
  <c r="AJ14" i="14"/>
  <c r="AJ12" i="14" s="1"/>
  <c r="E68" i="10"/>
  <c r="C49" i="10"/>
  <c r="C36" i="10"/>
  <c r="C35" i="10"/>
  <c r="C34" i="10"/>
  <c r="C31" i="10"/>
  <c r="AB31" i="10" s="1"/>
  <c r="AM31" i="10" s="1"/>
  <c r="C58" i="10"/>
  <c r="C25" i="10"/>
  <c r="C24" i="10"/>
  <c r="C23" i="10"/>
  <c r="F29" i="8"/>
  <c r="F30" i="8"/>
  <c r="F31" i="8"/>
  <c r="F44" i="8"/>
  <c r="F46" i="8"/>
  <c r="F17" i="11"/>
  <c r="F18" i="11"/>
  <c r="G36" i="11"/>
  <c r="E31" i="10" s="1"/>
  <c r="F35" i="11"/>
  <c r="F34" i="11"/>
  <c r="F33" i="11"/>
  <c r="F32" i="11"/>
  <c r="C30" i="10"/>
  <c r="AB30" i="10" s="1"/>
  <c r="AM30" i="10" s="1"/>
  <c r="C29" i="10"/>
  <c r="AB29" i="10" s="1"/>
  <c r="AM29" i="10" s="1"/>
  <c r="C33" i="10"/>
  <c r="AB33" i="10" s="1"/>
  <c r="AM33" i="10" s="1"/>
  <c r="C28" i="10"/>
  <c r="AB28" i="10" s="1"/>
  <c r="AM28" i="10" s="1"/>
  <c r="G32" i="8"/>
  <c r="E23" i="10" s="1"/>
  <c r="F28" i="8"/>
  <c r="F27" i="8"/>
  <c r="G19" i="11"/>
  <c r="E29" i="10" s="1"/>
  <c r="F14" i="11"/>
  <c r="F15" i="11"/>
  <c r="F16" i="11"/>
  <c r="N23" i="14" l="1"/>
  <c r="N24" i="14"/>
  <c r="N18" i="14"/>
  <c r="N19" i="14"/>
  <c r="AO18" i="14"/>
  <c r="N25" i="14"/>
  <c r="N20" i="14"/>
  <c r="N26" i="14"/>
  <c r="N21" i="14"/>
  <c r="N22" i="14"/>
  <c r="U44" i="14"/>
  <c r="T44" i="14"/>
  <c r="AM37" i="14"/>
  <c r="AO37" i="14" s="1"/>
  <c r="AM38" i="14"/>
  <c r="AO38" i="14" s="1"/>
  <c r="AM39" i="14"/>
  <c r="AO39" i="14" s="1"/>
  <c r="AM35" i="14"/>
  <c r="AO35" i="14" s="1"/>
  <c r="AM41" i="14"/>
  <c r="AO41" i="14" s="1"/>
  <c r="S34" i="14"/>
  <c r="S41" i="14"/>
  <c r="S37" i="14"/>
  <c r="S36" i="14"/>
  <c r="S43" i="14"/>
  <c r="S42" i="14"/>
  <c r="S38" i="14"/>
  <c r="S35" i="14"/>
  <c r="S39" i="14"/>
  <c r="AT44" i="14"/>
  <c r="AS44" i="14"/>
  <c r="AM40" i="14"/>
  <c r="AO40" i="14" s="1"/>
  <c r="C44" i="14"/>
  <c r="R41" i="14" s="1"/>
  <c r="AM36" i="14"/>
  <c r="AO36" i="14" s="1"/>
  <c r="AV44" i="14"/>
  <c r="AM34" i="14"/>
  <c r="AO34" i="14" s="1"/>
  <c r="AR44" i="14"/>
  <c r="AX44" i="14"/>
  <c r="L17" i="14"/>
  <c r="C14" i="14" s="1"/>
  <c r="F14" i="14" s="1"/>
  <c r="J14" i="14" s="1"/>
  <c r="I12" i="14" s="1"/>
  <c r="Q29" i="14"/>
  <c r="AY44" i="14"/>
  <c r="J16" i="18"/>
  <c r="C16" i="18"/>
  <c r="K16" i="18"/>
  <c r="D16" i="18"/>
  <c r="J15" i="18"/>
  <c r="C15" i="18"/>
  <c r="K15" i="18"/>
  <c r="D15" i="18"/>
  <c r="D30" i="17"/>
  <c r="J30" i="17"/>
  <c r="C30" i="17"/>
  <c r="E30" i="17"/>
  <c r="K18" i="18"/>
  <c r="D18" i="18"/>
  <c r="J18" i="18"/>
  <c r="C18" i="18"/>
  <c r="J17" i="18"/>
  <c r="C17" i="18"/>
  <c r="K17" i="18"/>
  <c r="D17" i="18"/>
  <c r="D28" i="17"/>
  <c r="J28" i="17"/>
  <c r="C28" i="17"/>
  <c r="E28" i="17"/>
  <c r="E31" i="17"/>
  <c r="D31" i="17"/>
  <c r="J31" i="17"/>
  <c r="C31" i="17"/>
  <c r="K35" i="18"/>
  <c r="C35" i="18"/>
  <c r="J35" i="18"/>
  <c r="E35" i="18"/>
  <c r="D35" i="18"/>
  <c r="K33" i="18"/>
  <c r="E33" i="18"/>
  <c r="C33" i="18"/>
  <c r="D33" i="18"/>
  <c r="J33" i="18"/>
  <c r="J34" i="18"/>
  <c r="D34" i="18"/>
  <c r="E34" i="18"/>
  <c r="K34" i="18"/>
  <c r="C34" i="18"/>
  <c r="D14" i="18"/>
  <c r="C14" i="18"/>
  <c r="K14" i="18"/>
  <c r="J14" i="18"/>
  <c r="J46" i="17"/>
  <c r="D46" i="17"/>
  <c r="K46" i="17"/>
  <c r="E46" i="17"/>
  <c r="C46" i="17"/>
  <c r="K44" i="17"/>
  <c r="J44" i="17"/>
  <c r="E44" i="17"/>
  <c r="D44" i="17"/>
  <c r="C44" i="17"/>
  <c r="J29" i="17"/>
  <c r="E29" i="17"/>
  <c r="C29" i="17"/>
  <c r="D29" i="17"/>
  <c r="E27" i="17"/>
  <c r="D27" i="17"/>
  <c r="J27" i="17"/>
  <c r="C27" i="17"/>
  <c r="J32" i="18"/>
  <c r="C32" i="18"/>
  <c r="E32" i="18"/>
  <c r="D32" i="18"/>
  <c r="K32" i="18"/>
  <c r="E18" i="18"/>
  <c r="E17" i="18"/>
  <c r="E16" i="18"/>
  <c r="E15" i="18"/>
  <c r="E14" i="18"/>
  <c r="AO17" i="14"/>
  <c r="AO22" i="14"/>
  <c r="C57" i="10"/>
  <c r="AB25" i="10"/>
  <c r="AM25" i="10" s="1"/>
  <c r="M37" i="10"/>
  <c r="C64" i="10"/>
  <c r="AB36" i="10"/>
  <c r="AM36" i="10" s="1"/>
  <c r="S31" i="10"/>
  <c r="AO20" i="14"/>
  <c r="C55" i="10"/>
  <c r="AB23" i="10"/>
  <c r="AM23" i="10" s="1"/>
  <c r="M35" i="10"/>
  <c r="C56" i="10"/>
  <c r="AB24" i="10"/>
  <c r="AM24" i="10" s="1"/>
  <c r="M36" i="10"/>
  <c r="C62" i="10"/>
  <c r="AB34" i="10"/>
  <c r="AM34" i="10" s="1"/>
  <c r="S29" i="10"/>
  <c r="C63" i="10"/>
  <c r="AB35" i="10"/>
  <c r="AM35" i="10" s="1"/>
  <c r="S30" i="10"/>
  <c r="BL17" i="14"/>
  <c r="BM17" i="14"/>
  <c r="AO43" i="14"/>
  <c r="AO24" i="14"/>
  <c r="AO42" i="14"/>
  <c r="AO25" i="14"/>
  <c r="AO26" i="14"/>
  <c r="AO19" i="14"/>
  <c r="AO21" i="14"/>
  <c r="AO23" i="14"/>
  <c r="C59" i="10"/>
  <c r="S17" i="10"/>
  <c r="C61" i="10"/>
  <c r="S19" i="10"/>
  <c r="C60" i="10"/>
  <c r="S18" i="10"/>
  <c r="H60" i="10"/>
  <c r="AY48" i="10"/>
  <c r="H56" i="10"/>
  <c r="G57" i="10" s="1"/>
  <c r="H53" i="10"/>
  <c r="G54" i="10" s="1"/>
  <c r="H57" i="10"/>
  <c r="G58" i="10" s="1"/>
  <c r="H61" i="10"/>
  <c r="G62" i="10" s="1"/>
  <c r="H52" i="10"/>
  <c r="G53" i="10" s="1"/>
  <c r="H50" i="10"/>
  <c r="G51" i="10" s="1"/>
  <c r="H54" i="10"/>
  <c r="G55" i="10" s="1"/>
  <c r="H58" i="10"/>
  <c r="G59" i="10" s="1"/>
  <c r="H62" i="10"/>
  <c r="G63" i="10" s="1"/>
  <c r="O63" i="10" s="1"/>
  <c r="H51" i="10"/>
  <c r="G52" i="10" s="1"/>
  <c r="H55" i="10"/>
  <c r="G56" i="10" s="1"/>
  <c r="H59" i="10"/>
  <c r="G60" i="10" s="1"/>
  <c r="F36" i="11"/>
  <c r="F32" i="8"/>
  <c r="C54" i="10"/>
  <c r="C21" i="10"/>
  <c r="C20" i="10"/>
  <c r="AB20" i="10" s="1"/>
  <c r="AM20" i="10" s="1"/>
  <c r="G29" i="9"/>
  <c r="E35" i="10" s="1"/>
  <c r="F28" i="9"/>
  <c r="F27" i="9"/>
  <c r="F21" i="9"/>
  <c r="G37" i="9"/>
  <c r="E36" i="10" s="1"/>
  <c r="F36" i="9"/>
  <c r="F34" i="9"/>
  <c r="F33" i="9"/>
  <c r="E33" i="19" s="1"/>
  <c r="G17" i="9"/>
  <c r="E34" i="10" s="1"/>
  <c r="F16" i="9"/>
  <c r="F15" i="9"/>
  <c r="F14" i="9"/>
  <c r="G28" i="11"/>
  <c r="E30" i="10" s="1"/>
  <c r="F27" i="11"/>
  <c r="F26" i="11"/>
  <c r="F24" i="11"/>
  <c r="F23" i="11"/>
  <c r="F13" i="11"/>
  <c r="G53" i="8"/>
  <c r="E26" i="10" s="1"/>
  <c r="F52" i="8"/>
  <c r="G47" i="8"/>
  <c r="E25" i="10" s="1"/>
  <c r="F43" i="8"/>
  <c r="F42" i="8"/>
  <c r="G38" i="8"/>
  <c r="E24" i="10" s="1"/>
  <c r="F37" i="8"/>
  <c r="F36" i="8"/>
  <c r="G23" i="8"/>
  <c r="E22" i="10" s="1"/>
  <c r="F22" i="8"/>
  <c r="F21" i="8"/>
  <c r="C21" i="17" s="1"/>
  <c r="F20" i="8"/>
  <c r="C20" i="17" s="1"/>
  <c r="G16" i="8"/>
  <c r="E21" i="10" s="1"/>
  <c r="F15" i="8"/>
  <c r="F14" i="8"/>
  <c r="F13" i="8"/>
  <c r="C52" i="10"/>
  <c r="F25" i="4"/>
  <c r="F43" i="6"/>
  <c r="G19" i="4"/>
  <c r="E11" i="10" s="1"/>
  <c r="F38" i="6"/>
  <c r="F39" i="6"/>
  <c r="F40" i="6"/>
  <c r="F41" i="6"/>
  <c r="F42" i="6"/>
  <c r="F31" i="6"/>
  <c r="F27" i="6"/>
  <c r="F28" i="6"/>
  <c r="F29" i="6"/>
  <c r="F30" i="6"/>
  <c r="F32" i="6"/>
  <c r="G44" i="6"/>
  <c r="G33" i="6"/>
  <c r="E17" i="10" s="1"/>
  <c r="F25" i="6"/>
  <c r="C17" i="10"/>
  <c r="AB17" i="10" s="1"/>
  <c r="AM17" i="10" s="1"/>
  <c r="C16" i="10"/>
  <c r="AB16" i="10" s="1"/>
  <c r="AM16" i="10" s="1"/>
  <c r="C15" i="10"/>
  <c r="AB15" i="10" s="1"/>
  <c r="AM15" i="10" s="1"/>
  <c r="C12" i="10"/>
  <c r="C48" i="10" s="1"/>
  <c r="F21" i="6"/>
  <c r="F22" i="6"/>
  <c r="F23" i="6"/>
  <c r="F24" i="6"/>
  <c r="F37" i="6"/>
  <c r="F26" i="6"/>
  <c r="G17" i="6"/>
  <c r="E16" i="10" s="1"/>
  <c r="F16" i="6"/>
  <c r="F15" i="6"/>
  <c r="F14" i="6"/>
  <c r="F13" i="6"/>
  <c r="BZ16" i="14" l="1"/>
  <c r="BI17" i="14" s="1"/>
  <c r="N17" i="14"/>
  <c r="R37" i="14"/>
  <c r="R40" i="14"/>
  <c r="R34" i="14"/>
  <c r="R36" i="14"/>
  <c r="R38" i="14"/>
  <c r="R39" i="14"/>
  <c r="R43" i="14"/>
  <c r="R35" i="14"/>
  <c r="R42" i="14"/>
  <c r="BZ19" i="14"/>
  <c r="B44" i="14"/>
  <c r="S44" i="14"/>
  <c r="C34" i="19"/>
  <c r="E34" i="19"/>
  <c r="C27" i="19"/>
  <c r="E27" i="19"/>
  <c r="D27" i="19"/>
  <c r="C36" i="19"/>
  <c r="E36" i="19"/>
  <c r="C28" i="19"/>
  <c r="E28" i="19"/>
  <c r="D28" i="19"/>
  <c r="E21" i="19"/>
  <c r="D21" i="19"/>
  <c r="E15" i="19"/>
  <c r="D15" i="19"/>
  <c r="K15" i="19"/>
  <c r="C15" i="19"/>
  <c r="J15" i="19"/>
  <c r="K41" i="16"/>
  <c r="E41" i="16"/>
  <c r="C41" i="16"/>
  <c r="J41" i="16"/>
  <c r="D41" i="16"/>
  <c r="E16" i="19"/>
  <c r="D16" i="19"/>
  <c r="K16" i="19"/>
  <c r="C16" i="19"/>
  <c r="J16" i="19"/>
  <c r="K40" i="16"/>
  <c r="E40" i="16"/>
  <c r="C40" i="16"/>
  <c r="K36" i="19"/>
  <c r="J40" i="16"/>
  <c r="D40" i="16"/>
  <c r="J36" i="19"/>
  <c r="D14" i="17"/>
  <c r="K14" i="17"/>
  <c r="C14" i="17"/>
  <c r="J14" i="17"/>
  <c r="E14" i="17"/>
  <c r="J30" i="16"/>
  <c r="D30" i="16"/>
  <c r="K30" i="17"/>
  <c r="K30" i="16"/>
  <c r="E30" i="16"/>
  <c r="C30" i="16"/>
  <c r="K39" i="16"/>
  <c r="E39" i="16"/>
  <c r="C39" i="16"/>
  <c r="K35" i="19"/>
  <c r="J39" i="16"/>
  <c r="D39" i="16"/>
  <c r="J35" i="19"/>
  <c r="E15" i="17"/>
  <c r="D15" i="17"/>
  <c r="K15" i="17"/>
  <c r="C15" i="17"/>
  <c r="J15" i="17"/>
  <c r="K34" i="19"/>
  <c r="J38" i="16"/>
  <c r="D38" i="16"/>
  <c r="J34" i="19"/>
  <c r="K38" i="16"/>
  <c r="E38" i="16"/>
  <c r="C38" i="16"/>
  <c r="C27" i="18"/>
  <c r="K27" i="18"/>
  <c r="J27" i="18"/>
  <c r="D27" i="18"/>
  <c r="E27" i="18"/>
  <c r="K43" i="17"/>
  <c r="E43" i="17"/>
  <c r="J43" i="17"/>
  <c r="D43" i="17"/>
  <c r="C43" i="17"/>
  <c r="CD60" i="10"/>
  <c r="G61" i="10"/>
  <c r="J32" i="16"/>
  <c r="C32" i="16"/>
  <c r="D32" i="16"/>
  <c r="K32" i="16"/>
  <c r="E32" i="16"/>
  <c r="D26" i="16"/>
  <c r="K26" i="19"/>
  <c r="K26" i="16"/>
  <c r="J26" i="19"/>
  <c r="E26" i="16"/>
  <c r="C26" i="16"/>
  <c r="J26" i="16"/>
  <c r="K27" i="16"/>
  <c r="D27" i="16"/>
  <c r="K27" i="19"/>
  <c r="J27" i="19"/>
  <c r="E27" i="16"/>
  <c r="C27" i="16"/>
  <c r="J27" i="16"/>
  <c r="C31" i="16"/>
  <c r="K31" i="17"/>
  <c r="J31" i="16"/>
  <c r="D31" i="16"/>
  <c r="K31" i="16"/>
  <c r="E31" i="16"/>
  <c r="C22" i="17"/>
  <c r="K21" i="17"/>
  <c r="J21" i="17"/>
  <c r="E21" i="17"/>
  <c r="D21" i="17"/>
  <c r="E52" i="17"/>
  <c r="D52" i="17"/>
  <c r="C52" i="17"/>
  <c r="J14" i="19"/>
  <c r="E14" i="19"/>
  <c r="K14" i="19"/>
  <c r="C14" i="19"/>
  <c r="D14" i="19"/>
  <c r="J26" i="18"/>
  <c r="D26" i="18"/>
  <c r="K26" i="18"/>
  <c r="E26" i="18"/>
  <c r="C26" i="18"/>
  <c r="J24" i="18"/>
  <c r="K24" i="18"/>
  <c r="E24" i="18"/>
  <c r="D24" i="18"/>
  <c r="C24" i="18"/>
  <c r="J43" i="16"/>
  <c r="D43" i="16"/>
  <c r="K43" i="16"/>
  <c r="C43" i="16"/>
  <c r="E43" i="16"/>
  <c r="E42" i="16"/>
  <c r="J42" i="16"/>
  <c r="D42" i="16"/>
  <c r="K42" i="16"/>
  <c r="C42" i="16"/>
  <c r="J29" i="16"/>
  <c r="D29" i="16"/>
  <c r="K29" i="16"/>
  <c r="E29" i="16"/>
  <c r="C29" i="16"/>
  <c r="K29" i="17"/>
  <c r="D28" i="16"/>
  <c r="J28" i="19"/>
  <c r="K28" i="17"/>
  <c r="K28" i="19"/>
  <c r="J28" i="16"/>
  <c r="K28" i="16"/>
  <c r="C28" i="16"/>
  <c r="E28" i="16"/>
  <c r="K25" i="19"/>
  <c r="J25" i="19"/>
  <c r="J25" i="16"/>
  <c r="E25" i="16"/>
  <c r="D25" i="16"/>
  <c r="C25" i="16"/>
  <c r="K25" i="16"/>
  <c r="J24" i="19"/>
  <c r="K24" i="16"/>
  <c r="C24" i="16"/>
  <c r="J24" i="16"/>
  <c r="E24" i="16"/>
  <c r="K24" i="19"/>
  <c r="D24" i="16"/>
  <c r="K23" i="19"/>
  <c r="D23" i="16"/>
  <c r="K23" i="16"/>
  <c r="E23" i="16"/>
  <c r="C23" i="16"/>
  <c r="J23" i="19"/>
  <c r="J23" i="16"/>
  <c r="K22" i="16"/>
  <c r="C22" i="16"/>
  <c r="J22" i="16"/>
  <c r="D22" i="16"/>
  <c r="J22" i="19"/>
  <c r="E22" i="16"/>
  <c r="K22" i="19"/>
  <c r="J16" i="16"/>
  <c r="D16" i="16"/>
  <c r="C16" i="16"/>
  <c r="E16" i="16"/>
  <c r="J15" i="16"/>
  <c r="D15" i="16"/>
  <c r="E15" i="16"/>
  <c r="C15" i="16"/>
  <c r="J14" i="16"/>
  <c r="D14" i="16"/>
  <c r="E14" i="16"/>
  <c r="C14" i="16"/>
  <c r="K25" i="12"/>
  <c r="C25" i="12"/>
  <c r="E25" i="12"/>
  <c r="D25" i="12"/>
  <c r="J25" i="12"/>
  <c r="DB63" i="10"/>
  <c r="E13" i="19"/>
  <c r="K13" i="19"/>
  <c r="AH47" i="10"/>
  <c r="AE47" i="10"/>
  <c r="AI47" i="10"/>
  <c r="AF47" i="10"/>
  <c r="AJ47" i="10"/>
  <c r="AG47" i="10"/>
  <c r="AK47" i="10"/>
  <c r="C33" i="19"/>
  <c r="C21" i="19"/>
  <c r="J13" i="19"/>
  <c r="D13" i="19"/>
  <c r="C13" i="19"/>
  <c r="E37" i="17"/>
  <c r="J37" i="17"/>
  <c r="K37" i="17"/>
  <c r="D37" i="17"/>
  <c r="J42" i="17"/>
  <c r="E42" i="17"/>
  <c r="K42" i="17"/>
  <c r="C42" i="17"/>
  <c r="D42" i="17"/>
  <c r="D23" i="18"/>
  <c r="K23" i="18"/>
  <c r="C23" i="18"/>
  <c r="J23" i="18"/>
  <c r="E23" i="18"/>
  <c r="F19" i="11"/>
  <c r="D29" i="10" s="1"/>
  <c r="F29" i="10" s="1"/>
  <c r="D59" i="10" s="1"/>
  <c r="J13" i="18"/>
  <c r="C13" i="18"/>
  <c r="K13" i="18"/>
  <c r="E13" i="18"/>
  <c r="D13" i="18"/>
  <c r="E36" i="17"/>
  <c r="C36" i="17"/>
  <c r="D36" i="17"/>
  <c r="J36" i="17"/>
  <c r="K36" i="17"/>
  <c r="D20" i="17"/>
  <c r="K20" i="17"/>
  <c r="E20" i="17"/>
  <c r="J20" i="17"/>
  <c r="J13" i="17"/>
  <c r="D13" i="17"/>
  <c r="E13" i="17"/>
  <c r="K13" i="17"/>
  <c r="C13" i="17"/>
  <c r="K33" i="19"/>
  <c r="J33" i="19"/>
  <c r="C37" i="17"/>
  <c r="E37" i="16"/>
  <c r="J37" i="16"/>
  <c r="D37" i="16"/>
  <c r="K37" i="16"/>
  <c r="C37" i="16"/>
  <c r="K27" i="17"/>
  <c r="K21" i="19"/>
  <c r="J21" i="19"/>
  <c r="E21" i="16"/>
  <c r="K21" i="16"/>
  <c r="C21" i="16"/>
  <c r="J21" i="16"/>
  <c r="D21" i="16"/>
  <c r="K16" i="16"/>
  <c r="K15" i="16"/>
  <c r="K14" i="16"/>
  <c r="E13" i="16"/>
  <c r="D13" i="16"/>
  <c r="K13" i="16"/>
  <c r="J13" i="16"/>
  <c r="C13" i="16"/>
  <c r="AB12" i="10"/>
  <c r="AM12" i="10" s="1"/>
  <c r="C53" i="10"/>
  <c r="AB21" i="10"/>
  <c r="AM21" i="10" s="1"/>
  <c r="M33" i="10"/>
  <c r="LJ63" i="10"/>
  <c r="IW63" i="10"/>
  <c r="MN63" i="10"/>
  <c r="EC63" i="10"/>
  <c r="GZ63" i="10"/>
  <c r="DN63" i="10"/>
  <c r="MT63" i="10"/>
  <c r="C50" i="10"/>
  <c r="M23" i="10"/>
  <c r="C51" i="10"/>
  <c r="M24" i="10"/>
  <c r="H36" i="11"/>
  <c r="D31" i="10"/>
  <c r="F31" i="10" s="1"/>
  <c r="JA63" i="10"/>
  <c r="DY63" i="10"/>
  <c r="MR63" i="10"/>
  <c r="GV63" i="10"/>
  <c r="H32" i="8"/>
  <c r="D23" i="10"/>
  <c r="F23" i="10" s="1"/>
  <c r="NC60" i="10"/>
  <c r="FV60" i="10"/>
  <c r="GG60" i="10"/>
  <c r="FM60" i="10"/>
  <c r="HK60" i="10"/>
  <c r="AX60" i="10"/>
  <c r="JD60" i="10"/>
  <c r="CM60" i="10"/>
  <c r="IG60" i="10"/>
  <c r="EF60" i="10"/>
  <c r="LN60" i="10"/>
  <c r="DI60" i="10"/>
  <c r="BI60" i="10"/>
  <c r="AO60" i="10"/>
  <c r="HX60" i="10"/>
  <c r="CZ60" i="10"/>
  <c r="LW60" i="10"/>
  <c r="GE60" i="10"/>
  <c r="BG60" i="10"/>
  <c r="KH60" i="10"/>
  <c r="EP60" i="10"/>
  <c r="R60" i="10"/>
  <c r="KG60" i="10"/>
  <c r="FY60" i="10"/>
  <c r="MF60" i="10"/>
  <c r="GR60" i="10"/>
  <c r="BT60" i="10"/>
  <c r="KQ60" i="10"/>
  <c r="EY60" i="10"/>
  <c r="AA60" i="10"/>
  <c r="IH60" i="10"/>
  <c r="DJ60" i="10"/>
  <c r="BQ60" i="10"/>
  <c r="LU60" i="10"/>
  <c r="LA60" i="10"/>
  <c r="KZ60" i="10"/>
  <c r="FL60" i="10"/>
  <c r="AN60" i="10"/>
  <c r="DS60" i="10"/>
  <c r="MT60" i="10"/>
  <c r="HB60" i="10"/>
  <c r="V60" i="10"/>
  <c r="AL60" i="10"/>
  <c r="BB60" i="10"/>
  <c r="BR60" i="10"/>
  <c r="CH60" i="10"/>
  <c r="CX60" i="10"/>
  <c r="DN60" i="10"/>
  <c r="ED60" i="10"/>
  <c r="ET60" i="10"/>
  <c r="FJ60" i="10"/>
  <c r="FZ60" i="10"/>
  <c r="GP60" i="10"/>
  <c r="HF60" i="10"/>
  <c r="HV60" i="10"/>
  <c r="KL60" i="10"/>
  <c r="LB60" i="10"/>
  <c r="LR60" i="10"/>
  <c r="MH60" i="10"/>
  <c r="MX60" i="10"/>
  <c r="O60" i="10"/>
  <c r="AE60" i="10"/>
  <c r="AU60" i="10"/>
  <c r="BK60" i="10"/>
  <c r="CA60" i="10"/>
  <c r="CQ60" i="10"/>
  <c r="DG60" i="10"/>
  <c r="DW60" i="10"/>
  <c r="EM60" i="10"/>
  <c r="FC60" i="10"/>
  <c r="FS60" i="10"/>
  <c r="GI60" i="10"/>
  <c r="GY60" i="10"/>
  <c r="HO60" i="10"/>
  <c r="IE60" i="10"/>
  <c r="KE60" i="10"/>
  <c r="KU60" i="10"/>
  <c r="LK60" i="10"/>
  <c r="MA60" i="10"/>
  <c r="MQ60" i="10"/>
  <c r="L60" i="10"/>
  <c r="AB60" i="10"/>
  <c r="AR60" i="10"/>
  <c r="BH60" i="10"/>
  <c r="BX60" i="10"/>
  <c r="CN60" i="10"/>
  <c r="DD60" i="10"/>
  <c r="DT60" i="10"/>
  <c r="EJ60" i="10"/>
  <c r="EZ60" i="10"/>
  <c r="FP60" i="10"/>
  <c r="GF60" i="10"/>
  <c r="GV60" i="10"/>
  <c r="HL60" i="10"/>
  <c r="IB60" i="10"/>
  <c r="JH60" i="10"/>
  <c r="KN60" i="10"/>
  <c r="LD60" i="10"/>
  <c r="LT60" i="10"/>
  <c r="MJ60" i="10"/>
  <c r="MZ60" i="10"/>
  <c r="BE60" i="10"/>
  <c r="DQ60" i="10"/>
  <c r="GC60" i="10"/>
  <c r="LQ60" i="10"/>
  <c r="U60" i="10"/>
  <c r="HE60" i="10"/>
  <c r="M60" i="10"/>
  <c r="BY60" i="10"/>
  <c r="EK60" i="10"/>
  <c r="GW60" i="10"/>
  <c r="JI60" i="10"/>
  <c r="MK60" i="10"/>
  <c r="ES60" i="10"/>
  <c r="MC60" i="10"/>
  <c r="BM60" i="10"/>
  <c r="DY60" i="10"/>
  <c r="GK60" i="10"/>
  <c r="MO60" i="10"/>
  <c r="DM60" i="10"/>
  <c r="Z60" i="10"/>
  <c r="AP60" i="10"/>
  <c r="BF60" i="10"/>
  <c r="BV60" i="10"/>
  <c r="CL60" i="10"/>
  <c r="DB60" i="10"/>
  <c r="DR60" i="10"/>
  <c r="EH60" i="10"/>
  <c r="EX60" i="10"/>
  <c r="FN60" i="10"/>
  <c r="GD60" i="10"/>
  <c r="GT60" i="10"/>
  <c r="HJ60" i="10"/>
  <c r="HZ60" i="10"/>
  <c r="JF60" i="10"/>
  <c r="KP60" i="10"/>
  <c r="LF60" i="10"/>
  <c r="LV60" i="10"/>
  <c r="ML60" i="10"/>
  <c r="NB60" i="10"/>
  <c r="S60" i="10"/>
  <c r="AI60" i="10"/>
  <c r="AY60" i="10"/>
  <c r="BO60" i="10"/>
  <c r="CE60" i="10"/>
  <c r="CU60" i="10"/>
  <c r="DK60" i="10"/>
  <c r="EA60" i="10"/>
  <c r="EQ60" i="10"/>
  <c r="FG60" i="10"/>
  <c r="FW60" i="10"/>
  <c r="GM60" i="10"/>
  <c r="HC60" i="10"/>
  <c r="HS60" i="10"/>
  <c r="II60" i="10"/>
  <c r="KI60" i="10"/>
  <c r="KY60" i="10"/>
  <c r="LO60" i="10"/>
  <c r="ME60" i="10"/>
  <c r="MU60" i="10"/>
  <c r="P60" i="10"/>
  <c r="AF60" i="10"/>
  <c r="AV60" i="10"/>
  <c r="BL60" i="10"/>
  <c r="CB60" i="10"/>
  <c r="CR60" i="10"/>
  <c r="DH60" i="10"/>
  <c r="DX60" i="10"/>
  <c r="EN60" i="10"/>
  <c r="FD60" i="10"/>
  <c r="FT60" i="10"/>
  <c r="GJ60" i="10"/>
  <c r="GZ60" i="10"/>
  <c r="HP60" i="10"/>
  <c r="IF60" i="10"/>
  <c r="KR60" i="10"/>
  <c r="LH60" i="10"/>
  <c r="LX60" i="10"/>
  <c r="MN60" i="10"/>
  <c r="ND60" i="10"/>
  <c r="BU60" i="10"/>
  <c r="EG60" i="10"/>
  <c r="GS60" i="10"/>
  <c r="JE60" i="10"/>
  <c r="MG60" i="10"/>
  <c r="CG60" i="10"/>
  <c r="AC60" i="10"/>
  <c r="CO60" i="10"/>
  <c r="FA60" i="10"/>
  <c r="HM60" i="10"/>
  <c r="KO60" i="10"/>
  <c r="NA60" i="10"/>
  <c r="GO60" i="10"/>
  <c r="Q60" i="10"/>
  <c r="CC60" i="10"/>
  <c r="EO60" i="10"/>
  <c r="HA60" i="10"/>
  <c r="KS60" i="10"/>
  <c r="NE60" i="10"/>
  <c r="FI60" i="10"/>
  <c r="AK60" i="10"/>
  <c r="CS60" i="10"/>
  <c r="LE60" i="10"/>
  <c r="FQ60" i="10"/>
  <c r="EC60" i="10"/>
  <c r="KK60" i="10"/>
  <c r="EW60" i="10"/>
  <c r="Y60" i="10"/>
  <c r="MB60" i="10"/>
  <c r="KV60" i="10"/>
  <c r="HT60" i="10"/>
  <c r="GN60" i="10"/>
  <c r="FH60" i="10"/>
  <c r="EB60" i="10"/>
  <c r="CV60" i="10"/>
  <c r="BP60" i="10"/>
  <c r="AJ60" i="10"/>
  <c r="MY60" i="10"/>
  <c r="LS60" i="10"/>
  <c r="KM60" i="10"/>
  <c r="HG60" i="10"/>
  <c r="GA60" i="10"/>
  <c r="EU60" i="10"/>
  <c r="DO60" i="10"/>
  <c r="CI60" i="10"/>
  <c r="BC60" i="10"/>
  <c r="W60" i="10"/>
  <c r="MP60" i="10"/>
  <c r="LJ60" i="10"/>
  <c r="ID60" i="10"/>
  <c r="GX60" i="10"/>
  <c r="FR60" i="10"/>
  <c r="EL60" i="10"/>
  <c r="DF60" i="10"/>
  <c r="BZ60" i="10"/>
  <c r="AT60" i="10"/>
  <c r="N60" i="10"/>
  <c r="HQ60" i="10"/>
  <c r="AS60" i="10"/>
  <c r="LM60" i="10"/>
  <c r="LY60" i="10"/>
  <c r="FU60" i="10"/>
  <c r="AW60" i="10"/>
  <c r="CW60" i="10"/>
  <c r="DU60" i="10"/>
  <c r="MS60" i="10"/>
  <c r="J60" i="10"/>
  <c r="HY60" i="10"/>
  <c r="DA60" i="10"/>
  <c r="MV60" i="10"/>
  <c r="LP60" i="10"/>
  <c r="KJ60" i="10"/>
  <c r="HH60" i="10"/>
  <c r="GB60" i="10"/>
  <c r="EV60" i="10"/>
  <c r="DP60" i="10"/>
  <c r="CJ60" i="10"/>
  <c r="BD60" i="10"/>
  <c r="X60" i="10"/>
  <c r="MM60" i="10"/>
  <c r="LG60" i="10"/>
  <c r="JG60" i="10"/>
  <c r="IA60" i="10"/>
  <c r="GU60" i="10"/>
  <c r="FO60" i="10"/>
  <c r="EI60" i="10"/>
  <c r="DC60" i="10"/>
  <c r="BW60" i="10"/>
  <c r="AQ60" i="10"/>
  <c r="K60" i="10"/>
  <c r="MD60" i="10"/>
  <c r="KX60" i="10"/>
  <c r="HR60" i="10"/>
  <c r="GL60" i="10"/>
  <c r="FF60" i="10"/>
  <c r="DZ60" i="10"/>
  <c r="CT60" i="10"/>
  <c r="BN60" i="10"/>
  <c r="AH60" i="10"/>
  <c r="HU60" i="10"/>
  <c r="LI60" i="10"/>
  <c r="FE60" i="10"/>
  <c r="AG60" i="10"/>
  <c r="BA60" i="10"/>
  <c r="IC60" i="10"/>
  <c r="DE60" i="10"/>
  <c r="KW60" i="10"/>
  <c r="MW60" i="10"/>
  <c r="HI60" i="10"/>
  <c r="CK60" i="10"/>
  <c r="MR60" i="10"/>
  <c r="LL60" i="10"/>
  <c r="KF60" i="10"/>
  <c r="HD60" i="10"/>
  <c r="FX60" i="10"/>
  <c r="ER60" i="10"/>
  <c r="DL60" i="10"/>
  <c r="CF60" i="10"/>
  <c r="AZ60" i="10"/>
  <c r="T60" i="10"/>
  <c r="MI60" i="10"/>
  <c r="LC60" i="10"/>
  <c r="JC60" i="10"/>
  <c r="HW60" i="10"/>
  <c r="GQ60" i="10"/>
  <c r="FK60" i="10"/>
  <c r="EE60" i="10"/>
  <c r="CY60" i="10"/>
  <c r="BS60" i="10"/>
  <c r="AM60" i="10"/>
  <c r="NF60" i="10"/>
  <c r="LZ60" i="10"/>
  <c r="KT60" i="10"/>
  <c r="HN60" i="10"/>
  <c r="GH60" i="10"/>
  <c r="FB60" i="10"/>
  <c r="DV60" i="10"/>
  <c r="CP60" i="10"/>
  <c r="BJ60" i="10"/>
  <c r="AD60" i="10"/>
  <c r="CB63" i="10"/>
  <c r="BX63" i="10"/>
  <c r="LF63" i="10"/>
  <c r="LM63" i="10"/>
  <c r="GO63" i="10"/>
  <c r="BQ63" i="10"/>
  <c r="FB63" i="10"/>
  <c r="JL63" i="10"/>
  <c r="EN63" i="10"/>
  <c r="P63" i="10"/>
  <c r="LI63" i="10"/>
  <c r="GK63" i="10"/>
  <c r="BM63" i="10"/>
  <c r="EP63" i="10"/>
  <c r="JH63" i="10"/>
  <c r="EJ63" i="10"/>
  <c r="L63" i="10"/>
  <c r="FJ63" i="10"/>
  <c r="BJ63" i="10"/>
  <c r="HF63" i="10"/>
  <c r="V63" i="10"/>
  <c r="KG63" i="10"/>
  <c r="HU63" i="10"/>
  <c r="FI63" i="10"/>
  <c r="CW63" i="10"/>
  <c r="AK63" i="10"/>
  <c r="IL63" i="10"/>
  <c r="BN63" i="10"/>
  <c r="IF63" i="10"/>
  <c r="FT63" i="10"/>
  <c r="DH63" i="10"/>
  <c r="AV63" i="10"/>
  <c r="JF63" i="10"/>
  <c r="AX63" i="10"/>
  <c r="GX63" i="10"/>
  <c r="N63" i="10"/>
  <c r="KC63" i="10"/>
  <c r="HQ63" i="10"/>
  <c r="FE63" i="10"/>
  <c r="CS63" i="10"/>
  <c r="AG63" i="10"/>
  <c r="HZ63" i="10"/>
  <c r="BB63" i="10"/>
  <c r="IB63" i="10"/>
  <c r="FP63" i="10"/>
  <c r="DD63" i="10"/>
  <c r="AR63" i="10"/>
  <c r="IT63" i="10"/>
  <c r="ET63" i="10"/>
  <c r="IM63" i="10"/>
  <c r="JB63" i="10"/>
  <c r="FF63" i="10"/>
  <c r="BV63" i="10"/>
  <c r="MW63" i="10"/>
  <c r="JQ63" i="10"/>
  <c r="IK63" i="10"/>
  <c r="HE63" i="10"/>
  <c r="FY63" i="10"/>
  <c r="ES63" i="10"/>
  <c r="DM63" i="10"/>
  <c r="CG63" i="10"/>
  <c r="BA63" i="10"/>
  <c r="U63" i="10"/>
  <c r="JZ63" i="10"/>
  <c r="GP63" i="10"/>
  <c r="DF63" i="10"/>
  <c r="R63" i="10"/>
  <c r="LH63" i="10"/>
  <c r="KB63" i="10"/>
  <c r="IV63" i="10"/>
  <c r="HP63" i="10"/>
  <c r="GJ63" i="10"/>
  <c r="FD63" i="10"/>
  <c r="DX63" i="10"/>
  <c r="CR63" i="10"/>
  <c r="BL63" i="10"/>
  <c r="AF63" i="10"/>
  <c r="HJ63" i="10"/>
  <c r="DJ63" i="10"/>
  <c r="MQ63" i="10"/>
  <c r="IE63" i="10"/>
  <c r="J63" i="10"/>
  <c r="IP63" i="10"/>
  <c r="EX63" i="10"/>
  <c r="BF63" i="10"/>
  <c r="MS63" i="10"/>
  <c r="JM63" i="10"/>
  <c r="IG63" i="10"/>
  <c r="HA63" i="10"/>
  <c r="FU63" i="10"/>
  <c r="EO63" i="10"/>
  <c r="DI63" i="10"/>
  <c r="CC63" i="10"/>
  <c r="AW63" i="10"/>
  <c r="Q63" i="10"/>
  <c r="JV63" i="10"/>
  <c r="GD63" i="10"/>
  <c r="CT63" i="10"/>
  <c r="ND63" i="10"/>
  <c r="JX63" i="10"/>
  <c r="IR63" i="10"/>
  <c r="HL63" i="10"/>
  <c r="GF63" i="10"/>
  <c r="EZ63" i="10"/>
  <c r="DT63" i="10"/>
  <c r="CN63" i="10"/>
  <c r="BH63" i="10"/>
  <c r="AB63" i="10"/>
  <c r="GT63" i="10"/>
  <c r="CX63" i="10"/>
  <c r="MM63" i="10"/>
  <c r="EM63" i="10"/>
  <c r="LI48" i="10"/>
  <c r="EI63" i="10"/>
  <c r="CP48" i="10"/>
  <c r="MM48" i="10"/>
  <c r="CV48" i="10"/>
  <c r="MX63" i="10"/>
  <c r="KD63" i="10"/>
  <c r="ID63" i="10"/>
  <c r="GL63" i="10"/>
  <c r="EL63" i="10"/>
  <c r="CP63" i="10"/>
  <c r="AT63" i="10"/>
  <c r="NE63" i="10"/>
  <c r="MO63" i="10"/>
  <c r="LE63" i="10"/>
  <c r="JY63" i="10"/>
  <c r="JI63" i="10"/>
  <c r="IS63" i="10"/>
  <c r="IC63" i="10"/>
  <c r="HM63" i="10"/>
  <c r="GW63" i="10"/>
  <c r="GG63" i="10"/>
  <c r="FQ63" i="10"/>
  <c r="FA63" i="10"/>
  <c r="EK63" i="10"/>
  <c r="DU63" i="10"/>
  <c r="DE63" i="10"/>
  <c r="CO63" i="10"/>
  <c r="BY63" i="10"/>
  <c r="BI63" i="10"/>
  <c r="AS63" i="10"/>
  <c r="AC63" i="10"/>
  <c r="M63" i="10"/>
  <c r="JJ63" i="10"/>
  <c r="HN63" i="10"/>
  <c r="FR63" i="10"/>
  <c r="ED63" i="10"/>
  <c r="CL63" i="10"/>
  <c r="AP63" i="10"/>
  <c r="MZ63" i="10"/>
  <c r="LP63" i="10"/>
  <c r="KJ63" i="10"/>
  <c r="JT63" i="10"/>
  <c r="JD63" i="10"/>
  <c r="IN63" i="10"/>
  <c r="HX63" i="10"/>
  <c r="HH63" i="10"/>
  <c r="GR63" i="10"/>
  <c r="GB63" i="10"/>
  <c r="FL63" i="10"/>
  <c r="EV63" i="10"/>
  <c r="EF63" i="10"/>
  <c r="DP63" i="10"/>
  <c r="CZ63" i="10"/>
  <c r="CJ63" i="10"/>
  <c r="BT63" i="10"/>
  <c r="BD63" i="10"/>
  <c r="AN63" i="10"/>
  <c r="X63" i="10"/>
  <c r="NB63" i="10"/>
  <c r="KH63" i="10"/>
  <c r="IH63" i="10"/>
  <c r="GH63" i="10"/>
  <c r="EH63" i="10"/>
  <c r="CH63" i="10"/>
  <c r="Z63" i="10"/>
  <c r="LG63" i="10"/>
  <c r="JS63" i="10"/>
  <c r="GU63" i="10"/>
  <c r="CA63" i="10"/>
  <c r="GT48" i="10"/>
  <c r="KP48" i="10"/>
  <c r="LN63" i="10"/>
  <c r="JR63" i="10"/>
  <c r="HV63" i="10"/>
  <c r="FZ63" i="10"/>
  <c r="DZ63" i="10"/>
  <c r="CD63" i="10"/>
  <c r="AL63" i="10"/>
  <c r="NA63" i="10"/>
  <c r="LQ63" i="10"/>
  <c r="KK63" i="10"/>
  <c r="JU63" i="10"/>
  <c r="JE63" i="10"/>
  <c r="IO63" i="10"/>
  <c r="HY63" i="10"/>
  <c r="HI63" i="10"/>
  <c r="GS63" i="10"/>
  <c r="GC63" i="10"/>
  <c r="FM63" i="10"/>
  <c r="EW63" i="10"/>
  <c r="EG63" i="10"/>
  <c r="DQ63" i="10"/>
  <c r="DA63" i="10"/>
  <c r="CK63" i="10"/>
  <c r="BU63" i="10"/>
  <c r="BE63" i="10"/>
  <c r="AO63" i="10"/>
  <c r="Y63" i="10"/>
  <c r="NF63" i="10"/>
  <c r="IX63" i="10"/>
  <c r="HB63" i="10"/>
  <c r="FN63" i="10"/>
  <c r="DR63" i="10"/>
  <c r="BZ63" i="10"/>
  <c r="AD63" i="10"/>
  <c r="MV63" i="10"/>
  <c r="LL63" i="10"/>
  <c r="KF63" i="10"/>
  <c r="JP63" i="10"/>
  <c r="IZ63" i="10"/>
  <c r="IJ63" i="10"/>
  <c r="HT63" i="10"/>
  <c r="HD63" i="10"/>
  <c r="GN63" i="10"/>
  <c r="FX63" i="10"/>
  <c r="FH63" i="10"/>
  <c r="ER63" i="10"/>
  <c r="EB63" i="10"/>
  <c r="DL63" i="10"/>
  <c r="CV63" i="10"/>
  <c r="CF63" i="10"/>
  <c r="BP63" i="10"/>
  <c r="AZ63" i="10"/>
  <c r="AJ63" i="10"/>
  <c r="T63" i="10"/>
  <c r="MP63" i="10"/>
  <c r="JN63" i="10"/>
  <c r="HR63" i="10"/>
  <c r="FV63" i="10"/>
  <c r="DV63" i="10"/>
  <c r="BR63" i="10"/>
  <c r="NC63" i="10"/>
  <c r="JO63" i="10"/>
  <c r="GQ63" i="10"/>
  <c r="BW63" i="10"/>
  <c r="KI48" i="10"/>
  <c r="IE48" i="10"/>
  <c r="IT48" i="10"/>
  <c r="IW48" i="10"/>
  <c r="FE48" i="10"/>
  <c r="GM48" i="10"/>
  <c r="LS48" i="10"/>
  <c r="GD48" i="10"/>
  <c r="MT48" i="10"/>
  <c r="FZ48" i="10"/>
  <c r="ND48" i="10"/>
  <c r="BM48" i="10"/>
  <c r="DK48" i="10"/>
  <c r="MY63" i="10"/>
  <c r="LO63" i="10"/>
  <c r="KI63" i="10"/>
  <c r="JC63" i="10"/>
  <c r="HO63" i="10"/>
  <c r="FS63" i="10"/>
  <c r="DG63" i="10"/>
  <c r="AU63" i="10"/>
  <c r="BV48" i="10"/>
  <c r="JO48" i="10"/>
  <c r="LV48" i="10"/>
  <c r="NE48" i="10"/>
  <c r="JL48" i="10"/>
  <c r="FX48" i="10"/>
  <c r="O48" i="10"/>
  <c r="AH63" i="10"/>
  <c r="MU63" i="10"/>
  <c r="LK63" i="10"/>
  <c r="KE63" i="10"/>
  <c r="IY63" i="10"/>
  <c r="HK63" i="10"/>
  <c r="FO63" i="10"/>
  <c r="DC63" i="10"/>
  <c r="AQ63" i="10"/>
  <c r="JG48" i="10"/>
  <c r="KM48" i="10"/>
  <c r="MU48" i="10"/>
  <c r="JS48" i="10"/>
  <c r="MQ48" i="10"/>
  <c r="II48" i="10"/>
  <c r="LW48" i="10"/>
  <c r="EX48" i="10"/>
  <c r="MP48" i="10"/>
  <c r="LN48" i="10"/>
  <c r="JZ48" i="10"/>
  <c r="IL48" i="10"/>
  <c r="ET48" i="10"/>
  <c r="MO48" i="10"/>
  <c r="LA48" i="10"/>
  <c r="IG48" i="10"/>
  <c r="LX48" i="10"/>
  <c r="IV48" i="10"/>
  <c r="HQ48" i="10"/>
  <c r="DY48" i="10"/>
  <c r="FH48" i="10"/>
  <c r="BP48" i="10"/>
  <c r="FW48" i="10"/>
  <c r="CU48" i="10"/>
  <c r="LC48" i="10"/>
  <c r="IA48" i="10"/>
  <c r="ME48" i="10"/>
  <c r="IM48" i="10"/>
  <c r="MA48" i="10"/>
  <c r="HS48" i="10"/>
  <c r="KA48" i="10"/>
  <c r="Z48" i="10"/>
  <c r="ML48" i="10"/>
  <c r="LF48" i="10"/>
  <c r="JR48" i="10"/>
  <c r="ID48" i="10"/>
  <c r="CH48" i="10"/>
  <c r="MG48" i="10"/>
  <c r="KS48" i="10"/>
  <c r="FF48" i="10"/>
  <c r="LH48" i="10"/>
  <c r="IF48" i="10"/>
  <c r="GK48" i="10"/>
  <c r="DI48" i="10"/>
  <c r="M48" i="10"/>
  <c r="EB48" i="10"/>
  <c r="AZ48" i="10"/>
  <c r="FG48" i="10"/>
  <c r="BO48" i="10"/>
  <c r="KA63" i="10"/>
  <c r="JK63" i="10"/>
  <c r="IU63" i="10"/>
  <c r="IA63" i="10"/>
  <c r="HG63" i="10"/>
  <c r="GI63" i="10"/>
  <c r="FC63" i="10"/>
  <c r="DW63" i="10"/>
  <c r="CQ63" i="10"/>
  <c r="BK63" i="10"/>
  <c r="AE63" i="10"/>
  <c r="IQ48" i="10"/>
  <c r="MI48" i="10"/>
  <c r="KY48" i="10"/>
  <c r="HW48" i="10"/>
  <c r="KU48" i="10"/>
  <c r="NC48" i="10"/>
  <c r="JK48" i="10"/>
  <c r="NF48" i="10"/>
  <c r="LZ48" i="10"/>
  <c r="KX48" i="10"/>
  <c r="JJ48" i="10"/>
  <c r="HF48" i="10"/>
  <c r="BB48" i="10"/>
  <c r="LY48" i="10"/>
  <c r="JM48" i="10"/>
  <c r="CT48" i="10"/>
  <c r="KR48" i="10"/>
  <c r="FB48" i="10"/>
  <c r="FU48" i="10"/>
  <c r="CS48" i="10"/>
  <c r="GN48" i="10"/>
  <c r="DL48" i="10"/>
  <c r="P48" i="10"/>
  <c r="EA48" i="10"/>
  <c r="JW63" i="10"/>
  <c r="JG63" i="10"/>
  <c r="IQ63" i="10"/>
  <c r="HW63" i="10"/>
  <c r="GY63" i="10"/>
  <c r="GE63" i="10"/>
  <c r="EY63" i="10"/>
  <c r="DS63" i="10"/>
  <c r="CM63" i="10"/>
  <c r="BG63" i="10"/>
  <c r="AA63" i="10"/>
  <c r="J48" i="10"/>
  <c r="S48" i="10"/>
  <c r="BC48" i="10"/>
  <c r="BS48" i="10"/>
  <c r="CI48" i="10"/>
  <c r="CY48" i="10"/>
  <c r="DO48" i="10"/>
  <c r="EE48" i="10"/>
  <c r="EU48" i="10"/>
  <c r="FK48" i="10"/>
  <c r="GA48" i="10"/>
  <c r="GQ48" i="10"/>
  <c r="HG48" i="10"/>
  <c r="T48" i="10"/>
  <c r="BD48" i="10"/>
  <c r="BT48" i="10"/>
  <c r="CJ48" i="10"/>
  <c r="CZ48" i="10"/>
  <c r="DP48" i="10"/>
  <c r="EF48" i="10"/>
  <c r="EV48" i="10"/>
  <c r="FL48" i="10"/>
  <c r="GB48" i="10"/>
  <c r="GR48" i="10"/>
  <c r="HH48" i="10"/>
  <c r="Q48" i="10"/>
  <c r="BA48" i="10"/>
  <c r="BQ48" i="10"/>
  <c r="CG48" i="10"/>
  <c r="CW48" i="10"/>
  <c r="DM48" i="10"/>
  <c r="EC48" i="10"/>
  <c r="ES48" i="10"/>
  <c r="FI48" i="10"/>
  <c r="FY48" i="10"/>
  <c r="GO48" i="10"/>
  <c r="HE48" i="10"/>
  <c r="N48" i="10"/>
  <c r="DF48" i="10"/>
  <c r="FR48" i="10"/>
  <c r="HT48" i="10"/>
  <c r="IJ48" i="10"/>
  <c r="IZ48" i="10"/>
  <c r="JP48" i="10"/>
  <c r="KF48" i="10"/>
  <c r="KV48" i="10"/>
  <c r="LL48" i="10"/>
  <c r="MB48" i="10"/>
  <c r="MR48" i="10"/>
  <c r="R48" i="10"/>
  <c r="DJ48" i="10"/>
  <c r="FV48" i="10"/>
  <c r="HU48" i="10"/>
  <c r="IK48" i="10"/>
  <c r="JA48" i="10"/>
  <c r="JQ48" i="10"/>
  <c r="KG48" i="10"/>
  <c r="KW48" i="10"/>
  <c r="LM48" i="10"/>
  <c r="MC48" i="10"/>
  <c r="MS48" i="10"/>
  <c r="V48" i="10"/>
  <c r="CX48" i="10"/>
  <c r="FJ48" i="10"/>
  <c r="HR48" i="10"/>
  <c r="IH48" i="10"/>
  <c r="IX48" i="10"/>
  <c r="JN48" i="10"/>
  <c r="KD48" i="10"/>
  <c r="KT48" i="10"/>
  <c r="W48" i="10"/>
  <c r="BG48" i="10"/>
  <c r="BW48" i="10"/>
  <c r="CM48" i="10"/>
  <c r="DC48" i="10"/>
  <c r="DS48" i="10"/>
  <c r="EI48" i="10"/>
  <c r="EY48" i="10"/>
  <c r="FO48" i="10"/>
  <c r="GE48" i="10"/>
  <c r="GU48" i="10"/>
  <c r="HK48" i="10"/>
  <c r="X48" i="10"/>
  <c r="BH48" i="10"/>
  <c r="BX48" i="10"/>
  <c r="CN48" i="10"/>
  <c r="DD48" i="10"/>
  <c r="DT48" i="10"/>
  <c r="EJ48" i="10"/>
  <c r="EZ48" i="10"/>
  <c r="FP48" i="10"/>
  <c r="GF48" i="10"/>
  <c r="GV48" i="10"/>
  <c r="HL48" i="10"/>
  <c r="U48" i="10"/>
  <c r="BE48" i="10"/>
  <c r="BU48" i="10"/>
  <c r="CK48" i="10"/>
  <c r="DA48" i="10"/>
  <c r="DQ48" i="10"/>
  <c r="EG48" i="10"/>
  <c r="EW48" i="10"/>
  <c r="FM48" i="10"/>
  <c r="GC48" i="10"/>
  <c r="GS48" i="10"/>
  <c r="HI48" i="10"/>
  <c r="BJ48" i="10"/>
  <c r="DV48" i="10"/>
  <c r="GH48" i="10"/>
  <c r="HX48" i="10"/>
  <c r="IN48" i="10"/>
  <c r="JD48" i="10"/>
  <c r="JT48" i="10"/>
  <c r="KJ48" i="10"/>
  <c r="KZ48" i="10"/>
  <c r="LP48" i="10"/>
  <c r="MF48" i="10"/>
  <c r="MV48" i="10"/>
  <c r="BN48" i="10"/>
  <c r="DZ48" i="10"/>
  <c r="GL48" i="10"/>
  <c r="HY48" i="10"/>
  <c r="IO48" i="10"/>
  <c r="JE48" i="10"/>
  <c r="JU48" i="10"/>
  <c r="KK48" i="10"/>
  <c r="K48" i="10"/>
  <c r="AA48" i="10"/>
  <c r="BK48" i="10"/>
  <c r="CA48" i="10"/>
  <c r="CQ48" i="10"/>
  <c r="DG48" i="10"/>
  <c r="DW48" i="10"/>
  <c r="EM48" i="10"/>
  <c r="FC48" i="10"/>
  <c r="FS48" i="10"/>
  <c r="GI48" i="10"/>
  <c r="GY48" i="10"/>
  <c r="L48" i="10"/>
  <c r="BL48" i="10"/>
  <c r="CB48" i="10"/>
  <c r="CR48" i="10"/>
  <c r="DH48" i="10"/>
  <c r="DX48" i="10"/>
  <c r="EN48" i="10"/>
  <c r="FD48" i="10"/>
  <c r="FT48" i="10"/>
  <c r="GJ48" i="10"/>
  <c r="GZ48" i="10"/>
  <c r="HP48" i="10"/>
  <c r="Y48" i="10"/>
  <c r="BI48" i="10"/>
  <c r="BY48" i="10"/>
  <c r="CO48" i="10"/>
  <c r="DE48" i="10"/>
  <c r="DU48" i="10"/>
  <c r="EK48" i="10"/>
  <c r="FA48" i="10"/>
  <c r="FQ48" i="10"/>
  <c r="GG48" i="10"/>
  <c r="GW48" i="10"/>
  <c r="HM48" i="10"/>
  <c r="BZ48" i="10"/>
  <c r="EL48" i="10"/>
  <c r="GX48" i="10"/>
  <c r="IB48" i="10"/>
  <c r="IR48" i="10"/>
  <c r="JH48" i="10"/>
  <c r="JX48" i="10"/>
  <c r="KN48" i="10"/>
  <c r="LD48" i="10"/>
  <c r="LT48" i="10"/>
  <c r="MJ48" i="10"/>
  <c r="MZ48" i="10"/>
  <c r="CD48" i="10"/>
  <c r="EP48" i="10"/>
  <c r="HB48" i="10"/>
  <c r="IC48" i="10"/>
  <c r="IS48" i="10"/>
  <c r="JI48" i="10"/>
  <c r="JY48" i="10"/>
  <c r="KO48" i="10"/>
  <c r="LE48" i="10"/>
  <c r="LU48" i="10"/>
  <c r="MK48" i="10"/>
  <c r="NA48" i="10"/>
  <c r="BR48" i="10"/>
  <c r="ED48" i="10"/>
  <c r="GP48" i="10"/>
  <c r="HZ48" i="10"/>
  <c r="IP48" i="10"/>
  <c r="JF48" i="10"/>
  <c r="JV48" i="10"/>
  <c r="KL48" i="10"/>
  <c r="LB48" i="10"/>
  <c r="LR48" i="10"/>
  <c r="MH48" i="10"/>
  <c r="MX48" i="10"/>
  <c r="CL48" i="10"/>
  <c r="IU48" i="10"/>
  <c r="LG48" i="10"/>
  <c r="DB48" i="10"/>
  <c r="IY48" i="10"/>
  <c r="LK48" i="10"/>
  <c r="DR48" i="10"/>
  <c r="EH48" i="10"/>
  <c r="MY48" i="10"/>
  <c r="JW48" i="10"/>
  <c r="LO48" i="10"/>
  <c r="JC48" i="10"/>
  <c r="BF48" i="10"/>
  <c r="KE48" i="10"/>
  <c r="FN48" i="10"/>
  <c r="KQ48" i="10"/>
  <c r="HJ48" i="10"/>
  <c r="NB48" i="10"/>
  <c r="MD48" i="10"/>
  <c r="LJ48" i="10"/>
  <c r="KH48" i="10"/>
  <c r="JB48" i="10"/>
  <c r="HV48" i="10"/>
  <c r="DN48" i="10"/>
  <c r="MW48" i="10"/>
  <c r="LQ48" i="10"/>
  <c r="KC48" i="10"/>
  <c r="HO48" i="10"/>
  <c r="MN48" i="10"/>
  <c r="KB48" i="10"/>
  <c r="HN48" i="10"/>
  <c r="HA48" i="10"/>
  <c r="EO48" i="10"/>
  <c r="CC48" i="10"/>
  <c r="HD48" i="10"/>
  <c r="ER48" i="10"/>
  <c r="CF48" i="10"/>
  <c r="HC48" i="10"/>
  <c r="EQ48" i="10"/>
  <c r="CE48" i="10"/>
  <c r="GA63" i="10"/>
  <c r="FK63" i="10"/>
  <c r="EU63" i="10"/>
  <c r="EE63" i="10"/>
  <c r="DO63" i="10"/>
  <c r="CY63" i="10"/>
  <c r="CI63" i="10"/>
  <c r="BS63" i="10"/>
  <c r="BC63" i="10"/>
  <c r="AM63" i="10"/>
  <c r="W63" i="10"/>
  <c r="II63" i="10"/>
  <c r="HS63" i="10"/>
  <c r="HC63" i="10"/>
  <c r="GM63" i="10"/>
  <c r="FW63" i="10"/>
  <c r="FG63" i="10"/>
  <c r="EQ63" i="10"/>
  <c r="EA63" i="10"/>
  <c r="DK63" i="10"/>
  <c r="CU63" i="10"/>
  <c r="CE63" i="10"/>
  <c r="BO63" i="10"/>
  <c r="AY63" i="10"/>
  <c r="AI63" i="10"/>
  <c r="S63" i="10"/>
  <c r="K63" i="10"/>
  <c r="N61" i="10"/>
  <c r="R61" i="10"/>
  <c r="V61" i="10"/>
  <c r="Z61" i="10"/>
  <c r="AD61" i="10"/>
  <c r="AH61" i="10"/>
  <c r="AL61" i="10"/>
  <c r="AP61" i="10"/>
  <c r="AT61" i="10"/>
  <c r="AX61" i="10"/>
  <c r="BB61" i="10"/>
  <c r="BF61" i="10"/>
  <c r="BJ61" i="10"/>
  <c r="BN61" i="10"/>
  <c r="BR61" i="10"/>
  <c r="BV61" i="10"/>
  <c r="BZ61" i="10"/>
  <c r="CD61" i="10"/>
  <c r="CH61" i="10"/>
  <c r="CL61" i="10"/>
  <c r="CP61" i="10"/>
  <c r="CT61" i="10"/>
  <c r="CX61" i="10"/>
  <c r="DB61" i="10"/>
  <c r="DF61" i="10"/>
  <c r="DJ61" i="10"/>
  <c r="DN61" i="10"/>
  <c r="DR61" i="10"/>
  <c r="DV61" i="10"/>
  <c r="DZ61" i="10"/>
  <c r="ED61" i="10"/>
  <c r="EH61" i="10"/>
  <c r="EL61" i="10"/>
  <c r="EP61" i="10"/>
  <c r="ET61" i="10"/>
  <c r="EX61" i="10"/>
  <c r="FB61" i="10"/>
  <c r="FF61" i="10"/>
  <c r="FJ61" i="10"/>
  <c r="FN61" i="10"/>
  <c r="FR61" i="10"/>
  <c r="FV61" i="10"/>
  <c r="FZ61" i="10"/>
  <c r="GD61" i="10"/>
  <c r="GH61" i="10"/>
  <c r="GL61" i="10"/>
  <c r="GP61" i="10"/>
  <c r="GT61" i="10"/>
  <c r="GX61" i="10"/>
  <c r="HB61" i="10"/>
  <c r="HF61" i="10"/>
  <c r="HJ61" i="10"/>
  <c r="HN61" i="10"/>
  <c r="HR61" i="10"/>
  <c r="HV61" i="10"/>
  <c r="HZ61" i="10"/>
  <c r="ID61" i="10"/>
  <c r="IH61" i="10"/>
  <c r="IL61" i="10"/>
  <c r="IP61" i="10"/>
  <c r="IT61" i="10"/>
  <c r="IX61" i="10"/>
  <c r="JV61" i="10"/>
  <c r="JZ61" i="10"/>
  <c r="LB61" i="10"/>
  <c r="LF61" i="10"/>
  <c r="LJ61" i="10"/>
  <c r="LN61" i="10"/>
  <c r="LR61" i="10"/>
  <c r="LV61" i="10"/>
  <c r="LZ61" i="10"/>
  <c r="MD61" i="10"/>
  <c r="MH61" i="10"/>
  <c r="ML61" i="10"/>
  <c r="MP61" i="10"/>
  <c r="MT61" i="10"/>
  <c r="MX61" i="10"/>
  <c r="NB61" i="10"/>
  <c r="NF61" i="10"/>
  <c r="K61" i="10"/>
  <c r="O61" i="10"/>
  <c r="S61" i="10"/>
  <c r="W61" i="10"/>
  <c r="AA61" i="10"/>
  <c r="AE61" i="10"/>
  <c r="AI61" i="10"/>
  <c r="AM61" i="10"/>
  <c r="AQ61" i="10"/>
  <c r="AU61" i="10"/>
  <c r="AY61" i="10"/>
  <c r="BC61" i="10"/>
  <c r="BG61" i="10"/>
  <c r="BK61" i="10"/>
  <c r="BO61" i="10"/>
  <c r="BS61" i="10"/>
  <c r="BW61" i="10"/>
  <c r="CA61" i="10"/>
  <c r="CE61" i="10"/>
  <c r="CI61" i="10"/>
  <c r="CM61" i="10"/>
  <c r="CQ61" i="10"/>
  <c r="CU61" i="10"/>
  <c r="CY61" i="10"/>
  <c r="DC61" i="10"/>
  <c r="DG61" i="10"/>
  <c r="DK61" i="10"/>
  <c r="DO61" i="10"/>
  <c r="DS61" i="10"/>
  <c r="DW61" i="10"/>
  <c r="EA61" i="10"/>
  <c r="EE61" i="10"/>
  <c r="EI61" i="10"/>
  <c r="EM61" i="10"/>
  <c r="EQ61" i="10"/>
  <c r="EU61" i="10"/>
  <c r="EY61" i="10"/>
  <c r="FC61" i="10"/>
  <c r="FG61" i="10"/>
  <c r="FK61" i="10"/>
  <c r="FO61" i="10"/>
  <c r="FS61" i="10"/>
  <c r="FW61" i="10"/>
  <c r="GA61" i="10"/>
  <c r="GE61" i="10"/>
  <c r="GI61" i="10"/>
  <c r="GM61" i="10"/>
  <c r="GQ61" i="10"/>
  <c r="GU61" i="10"/>
  <c r="GY61" i="10"/>
  <c r="HC61" i="10"/>
  <c r="HG61" i="10"/>
  <c r="HK61" i="10"/>
  <c r="HO61" i="10"/>
  <c r="HS61" i="10"/>
  <c r="HW61" i="10"/>
  <c r="IA61" i="10"/>
  <c r="IE61" i="10"/>
  <c r="II61" i="10"/>
  <c r="IM61" i="10"/>
  <c r="IQ61" i="10"/>
  <c r="IU61" i="10"/>
  <c r="IY61" i="10"/>
  <c r="JW61" i="10"/>
  <c r="KA61" i="10"/>
  <c r="KY61" i="10"/>
  <c r="LC61" i="10"/>
  <c r="LG61" i="10"/>
  <c r="LK61" i="10"/>
  <c r="LO61" i="10"/>
  <c r="LS61" i="10"/>
  <c r="LW61" i="10"/>
  <c r="MA61" i="10"/>
  <c r="ME61" i="10"/>
  <c r="MI61" i="10"/>
  <c r="MM61" i="10"/>
  <c r="MQ61" i="10"/>
  <c r="MU61" i="10"/>
  <c r="MY61" i="10"/>
  <c r="NC61" i="10"/>
  <c r="L61" i="10"/>
  <c r="P61" i="10"/>
  <c r="T61" i="10"/>
  <c r="X61" i="10"/>
  <c r="AB61" i="10"/>
  <c r="AF61" i="10"/>
  <c r="AJ61" i="10"/>
  <c r="AN61" i="10"/>
  <c r="AR61" i="10"/>
  <c r="AV61" i="10"/>
  <c r="AZ61" i="10"/>
  <c r="BD61" i="10"/>
  <c r="BH61" i="10"/>
  <c r="BL61" i="10"/>
  <c r="BP61" i="10"/>
  <c r="BT61" i="10"/>
  <c r="BX61" i="10"/>
  <c r="CB61" i="10"/>
  <c r="CF61" i="10"/>
  <c r="CJ61" i="10"/>
  <c r="CN61" i="10"/>
  <c r="CR61" i="10"/>
  <c r="CV61" i="10"/>
  <c r="CZ61" i="10"/>
  <c r="DD61" i="10"/>
  <c r="DH61" i="10"/>
  <c r="DL61" i="10"/>
  <c r="DP61" i="10"/>
  <c r="DT61" i="10"/>
  <c r="DX61" i="10"/>
  <c r="EB61" i="10"/>
  <c r="EF61" i="10"/>
  <c r="EJ61" i="10"/>
  <c r="EN61" i="10"/>
  <c r="ER61" i="10"/>
  <c r="EV61" i="10"/>
  <c r="EZ61" i="10"/>
  <c r="FD61" i="10"/>
  <c r="FH61" i="10"/>
  <c r="FL61" i="10"/>
  <c r="FP61" i="10"/>
  <c r="FT61" i="10"/>
  <c r="FX61" i="10"/>
  <c r="GB61" i="10"/>
  <c r="GF61" i="10"/>
  <c r="GJ61" i="10"/>
  <c r="GN61" i="10"/>
  <c r="GR61" i="10"/>
  <c r="GV61" i="10"/>
  <c r="GZ61" i="10"/>
  <c r="HD61" i="10"/>
  <c r="HH61" i="10"/>
  <c r="HL61" i="10"/>
  <c r="HP61" i="10"/>
  <c r="HT61" i="10"/>
  <c r="HX61" i="10"/>
  <c r="IB61" i="10"/>
  <c r="IF61" i="10"/>
  <c r="IJ61" i="10"/>
  <c r="IN61" i="10"/>
  <c r="IR61" i="10"/>
  <c r="IV61" i="10"/>
  <c r="IZ61" i="10"/>
  <c r="JX61" i="10"/>
  <c r="KB61" i="10"/>
  <c r="KZ61" i="10"/>
  <c r="LD61" i="10"/>
  <c r="LH61" i="10"/>
  <c r="LL61" i="10"/>
  <c r="LP61" i="10"/>
  <c r="LT61" i="10"/>
  <c r="LX61" i="10"/>
  <c r="MB61" i="10"/>
  <c r="MF61" i="10"/>
  <c r="MJ61" i="10"/>
  <c r="MN61" i="10"/>
  <c r="MR61" i="10"/>
  <c r="MV61" i="10"/>
  <c r="MZ61" i="10"/>
  <c r="ND61" i="10"/>
  <c r="Q61" i="10"/>
  <c r="AG61" i="10"/>
  <c r="AW61" i="10"/>
  <c r="BM61" i="10"/>
  <c r="CC61" i="10"/>
  <c r="CS61" i="10"/>
  <c r="DI61" i="10"/>
  <c r="DY61" i="10"/>
  <c r="EO61" i="10"/>
  <c r="FE61" i="10"/>
  <c r="FU61" i="10"/>
  <c r="GK61" i="10"/>
  <c r="HA61" i="10"/>
  <c r="HQ61" i="10"/>
  <c r="IG61" i="10"/>
  <c r="IW61" i="10"/>
  <c r="KC61" i="10"/>
  <c r="LI61" i="10"/>
  <c r="LY61" i="10"/>
  <c r="MO61" i="10"/>
  <c r="NE61" i="10"/>
  <c r="AS61" i="10"/>
  <c r="DE61" i="10"/>
  <c r="EK61" i="10"/>
  <c r="GG61" i="10"/>
  <c r="IC61" i="10"/>
  <c r="JY61" i="10"/>
  <c r="NA61" i="10"/>
  <c r="U61" i="10"/>
  <c r="AK61" i="10"/>
  <c r="BA61" i="10"/>
  <c r="BQ61" i="10"/>
  <c r="CG61" i="10"/>
  <c r="CW61" i="10"/>
  <c r="DM61" i="10"/>
  <c r="EC61" i="10"/>
  <c r="ES61" i="10"/>
  <c r="FI61" i="10"/>
  <c r="FY61" i="10"/>
  <c r="GO61" i="10"/>
  <c r="HE61" i="10"/>
  <c r="HU61" i="10"/>
  <c r="IK61" i="10"/>
  <c r="JA61" i="10"/>
  <c r="LM61" i="10"/>
  <c r="MC61" i="10"/>
  <c r="MS61" i="10"/>
  <c r="J61" i="10"/>
  <c r="AC61" i="10"/>
  <c r="BY61" i="10"/>
  <c r="DU61" i="10"/>
  <c r="FQ61" i="10"/>
  <c r="HM61" i="10"/>
  <c r="LE61" i="10"/>
  <c r="MK61" i="10"/>
  <c r="Y61" i="10"/>
  <c r="AO61" i="10"/>
  <c r="BE61" i="10"/>
  <c r="BU61" i="10"/>
  <c r="CK61" i="10"/>
  <c r="DA61" i="10"/>
  <c r="DQ61" i="10"/>
  <c r="EG61" i="10"/>
  <c r="EW61" i="10"/>
  <c r="FM61" i="10"/>
  <c r="GC61" i="10"/>
  <c r="GS61" i="10"/>
  <c r="HI61" i="10"/>
  <c r="HY61" i="10"/>
  <c r="IO61" i="10"/>
  <c r="JU61" i="10"/>
  <c r="LA61" i="10"/>
  <c r="LQ61" i="10"/>
  <c r="MG61" i="10"/>
  <c r="MW61" i="10"/>
  <c r="M61" i="10"/>
  <c r="BI61" i="10"/>
  <c r="CO61" i="10"/>
  <c r="FA61" i="10"/>
  <c r="GW61" i="10"/>
  <c r="IS61" i="10"/>
  <c r="LU61" i="10"/>
  <c r="AM47" i="10"/>
  <c r="AQ47" i="10"/>
  <c r="AU47" i="10"/>
  <c r="AY47" i="10"/>
  <c r="BC47" i="10"/>
  <c r="BG47" i="10"/>
  <c r="BK47" i="10"/>
  <c r="BO47" i="10"/>
  <c r="BS47" i="10"/>
  <c r="BW47" i="10"/>
  <c r="CA47" i="10"/>
  <c r="CE47" i="10"/>
  <c r="CI47" i="10"/>
  <c r="CM47" i="10"/>
  <c r="CQ47" i="10"/>
  <c r="CU47" i="10"/>
  <c r="CY47" i="10"/>
  <c r="DC47" i="10"/>
  <c r="DG47" i="10"/>
  <c r="DK47" i="10"/>
  <c r="DO47" i="10"/>
  <c r="DS47" i="10"/>
  <c r="DW47" i="10"/>
  <c r="EA47" i="10"/>
  <c r="EE47" i="10"/>
  <c r="EI47" i="10"/>
  <c r="EM47" i="10"/>
  <c r="EQ47" i="10"/>
  <c r="EU47" i="10"/>
  <c r="EY47" i="10"/>
  <c r="FC47" i="10"/>
  <c r="FG47" i="10"/>
  <c r="FK47" i="10"/>
  <c r="FO47" i="10"/>
  <c r="FS47" i="10"/>
  <c r="FW47" i="10"/>
  <c r="GA47" i="10"/>
  <c r="GE47" i="10"/>
  <c r="GI47" i="10"/>
  <c r="GM47" i="10"/>
  <c r="GQ47" i="10"/>
  <c r="GU47" i="10"/>
  <c r="GY47" i="10"/>
  <c r="HC47" i="10"/>
  <c r="HG47" i="10"/>
  <c r="HK47" i="10"/>
  <c r="HO47" i="10"/>
  <c r="HS47" i="10"/>
  <c r="HW47" i="10"/>
  <c r="IA47" i="10"/>
  <c r="IE47" i="10"/>
  <c r="II47" i="10"/>
  <c r="IM47" i="10"/>
  <c r="IQ47" i="10"/>
  <c r="IU47" i="10"/>
  <c r="AN47" i="10"/>
  <c r="AR47" i="10"/>
  <c r="AV47" i="10"/>
  <c r="AZ47" i="10"/>
  <c r="BD47" i="10"/>
  <c r="BH47" i="10"/>
  <c r="BL47" i="10"/>
  <c r="BP47" i="10"/>
  <c r="BT47" i="10"/>
  <c r="BX47" i="10"/>
  <c r="CB47" i="10"/>
  <c r="CF47" i="10"/>
  <c r="CJ47" i="10"/>
  <c r="CN47" i="10"/>
  <c r="CR47" i="10"/>
  <c r="CV47" i="10"/>
  <c r="CZ47" i="10"/>
  <c r="DD47" i="10"/>
  <c r="DH47" i="10"/>
  <c r="DL47" i="10"/>
  <c r="DP47" i="10"/>
  <c r="DT47" i="10"/>
  <c r="DX47" i="10"/>
  <c r="EB47" i="10"/>
  <c r="EF47" i="10"/>
  <c r="EJ47" i="10"/>
  <c r="EN47" i="10"/>
  <c r="ER47" i="10"/>
  <c r="EV47" i="10"/>
  <c r="EZ47" i="10"/>
  <c r="FD47" i="10"/>
  <c r="FH47" i="10"/>
  <c r="FL47" i="10"/>
  <c r="FP47" i="10"/>
  <c r="FT47" i="10"/>
  <c r="FX47" i="10"/>
  <c r="GB47" i="10"/>
  <c r="GF47" i="10"/>
  <c r="GJ47" i="10"/>
  <c r="GN47" i="10"/>
  <c r="GR47" i="10"/>
  <c r="GV47" i="10"/>
  <c r="GZ47" i="10"/>
  <c r="HD47" i="10"/>
  <c r="HH47" i="10"/>
  <c r="HL47" i="10"/>
  <c r="HP47" i="10"/>
  <c r="HT47" i="10"/>
  <c r="HX47" i="10"/>
  <c r="IB47" i="10"/>
  <c r="IF47" i="10"/>
  <c r="IJ47" i="10"/>
  <c r="IN47" i="10"/>
  <c r="IR47" i="10"/>
  <c r="IV47" i="10"/>
  <c r="IZ47" i="10"/>
  <c r="JD47" i="10"/>
  <c r="JH47" i="10"/>
  <c r="JL47" i="10"/>
  <c r="JP47" i="10"/>
  <c r="JT47" i="10"/>
  <c r="JX47" i="10"/>
  <c r="KB47" i="10"/>
  <c r="KF47" i="10"/>
  <c r="KJ47" i="10"/>
  <c r="KN47" i="10"/>
  <c r="KR47" i="10"/>
  <c r="KV47" i="10"/>
  <c r="KZ47" i="10"/>
  <c r="LD47" i="10"/>
  <c r="LH47" i="10"/>
  <c r="LL47" i="10"/>
  <c r="LP47" i="10"/>
  <c r="LT47" i="10"/>
  <c r="LX47" i="10"/>
  <c r="MB47" i="10"/>
  <c r="MF47" i="10"/>
  <c r="MJ47" i="10"/>
  <c r="AO47" i="10"/>
  <c r="AS47" i="10"/>
  <c r="AW47" i="10"/>
  <c r="BA47" i="10"/>
  <c r="BE47" i="10"/>
  <c r="BI47" i="10"/>
  <c r="BM47" i="10"/>
  <c r="BQ47" i="10"/>
  <c r="BU47" i="10"/>
  <c r="BY47" i="10"/>
  <c r="CC47" i="10"/>
  <c r="CG47" i="10"/>
  <c r="CK47" i="10"/>
  <c r="CO47" i="10"/>
  <c r="CS47" i="10"/>
  <c r="CW47" i="10"/>
  <c r="DA47" i="10"/>
  <c r="DE47" i="10"/>
  <c r="DI47" i="10"/>
  <c r="DM47" i="10"/>
  <c r="DQ47" i="10"/>
  <c r="DU47" i="10"/>
  <c r="DY47" i="10"/>
  <c r="EC47" i="10"/>
  <c r="EG47" i="10"/>
  <c r="EK47" i="10"/>
  <c r="EO47" i="10"/>
  <c r="ES47" i="10"/>
  <c r="EW47" i="10"/>
  <c r="FA47" i="10"/>
  <c r="FE47" i="10"/>
  <c r="FI47" i="10"/>
  <c r="FM47" i="10"/>
  <c r="FQ47" i="10"/>
  <c r="FU47" i="10"/>
  <c r="FY47" i="10"/>
  <c r="GC47" i="10"/>
  <c r="GG47" i="10"/>
  <c r="GK47" i="10"/>
  <c r="GO47" i="10"/>
  <c r="GS47" i="10"/>
  <c r="GW47" i="10"/>
  <c r="HA47" i="10"/>
  <c r="HE47" i="10"/>
  <c r="HI47" i="10"/>
  <c r="HM47" i="10"/>
  <c r="HQ47" i="10"/>
  <c r="HU47" i="10"/>
  <c r="HY47" i="10"/>
  <c r="IC47" i="10"/>
  <c r="IG47" i="10"/>
  <c r="IK47" i="10"/>
  <c r="IO47" i="10"/>
  <c r="IS47" i="10"/>
  <c r="IW47" i="10"/>
  <c r="JA47" i="10"/>
  <c r="JE47" i="10"/>
  <c r="JI47" i="10"/>
  <c r="JM47" i="10"/>
  <c r="JQ47" i="10"/>
  <c r="JU47" i="10"/>
  <c r="JY47" i="10"/>
  <c r="KC47" i="10"/>
  <c r="KG47" i="10"/>
  <c r="KK47" i="10"/>
  <c r="KO47" i="10"/>
  <c r="KS47" i="10"/>
  <c r="KW47" i="10"/>
  <c r="LA47" i="10"/>
  <c r="LE47" i="10"/>
  <c r="LI47" i="10"/>
  <c r="LM47" i="10"/>
  <c r="LQ47" i="10"/>
  <c r="LU47" i="10"/>
  <c r="LY47" i="10"/>
  <c r="MC47" i="10"/>
  <c r="MG47" i="10"/>
  <c r="MK47" i="10"/>
  <c r="AT47" i="10"/>
  <c r="BJ47" i="10"/>
  <c r="BZ47" i="10"/>
  <c r="CP47" i="10"/>
  <c r="DF47" i="10"/>
  <c r="DV47" i="10"/>
  <c r="EL47" i="10"/>
  <c r="FB47" i="10"/>
  <c r="FR47" i="10"/>
  <c r="GH47" i="10"/>
  <c r="GX47" i="10"/>
  <c r="HN47" i="10"/>
  <c r="ID47" i="10"/>
  <c r="IT47" i="10"/>
  <c r="JC47" i="10"/>
  <c r="JK47" i="10"/>
  <c r="JS47" i="10"/>
  <c r="KA47" i="10"/>
  <c r="KI47" i="10"/>
  <c r="KQ47" i="10"/>
  <c r="KY47" i="10"/>
  <c r="LG47" i="10"/>
  <c r="LO47" i="10"/>
  <c r="LW47" i="10"/>
  <c r="ME47" i="10"/>
  <c r="MM47" i="10"/>
  <c r="MQ47" i="10"/>
  <c r="MU47" i="10"/>
  <c r="MY47" i="10"/>
  <c r="NC47" i="10"/>
  <c r="AX47" i="10"/>
  <c r="BN47" i="10"/>
  <c r="CD47" i="10"/>
  <c r="CT47" i="10"/>
  <c r="DJ47" i="10"/>
  <c r="DZ47" i="10"/>
  <c r="EP47" i="10"/>
  <c r="FF47" i="10"/>
  <c r="FV47" i="10"/>
  <c r="GL47" i="10"/>
  <c r="HB47" i="10"/>
  <c r="HR47" i="10"/>
  <c r="IH47" i="10"/>
  <c r="IX47" i="10"/>
  <c r="JF47" i="10"/>
  <c r="JN47" i="10"/>
  <c r="JV47" i="10"/>
  <c r="KD47" i="10"/>
  <c r="KL47" i="10"/>
  <c r="KT47" i="10"/>
  <c r="LB47" i="10"/>
  <c r="LJ47" i="10"/>
  <c r="LR47" i="10"/>
  <c r="LZ47" i="10"/>
  <c r="MH47" i="10"/>
  <c r="MN47" i="10"/>
  <c r="MR47" i="10"/>
  <c r="MV47" i="10"/>
  <c r="MZ47" i="10"/>
  <c r="ND47" i="10"/>
  <c r="AL47" i="10"/>
  <c r="BB47" i="10"/>
  <c r="BR47" i="10"/>
  <c r="CH47" i="10"/>
  <c r="CX47" i="10"/>
  <c r="DN47" i="10"/>
  <c r="ED47" i="10"/>
  <c r="ET47" i="10"/>
  <c r="FJ47" i="10"/>
  <c r="FZ47" i="10"/>
  <c r="GP47" i="10"/>
  <c r="HF47" i="10"/>
  <c r="HV47" i="10"/>
  <c r="IL47" i="10"/>
  <c r="IY47" i="10"/>
  <c r="JG47" i="10"/>
  <c r="JO47" i="10"/>
  <c r="JW47" i="10"/>
  <c r="KE47" i="10"/>
  <c r="KM47" i="10"/>
  <c r="KU47" i="10"/>
  <c r="LC47" i="10"/>
  <c r="LK47" i="10"/>
  <c r="LS47" i="10"/>
  <c r="MA47" i="10"/>
  <c r="MI47" i="10"/>
  <c r="MO47" i="10"/>
  <c r="MS47" i="10"/>
  <c r="MW47" i="10"/>
  <c r="NA47" i="10"/>
  <c r="NE47" i="10"/>
  <c r="CL47" i="10"/>
  <c r="EX47" i="10"/>
  <c r="HJ47" i="10"/>
  <c r="JJ47" i="10"/>
  <c r="KP47" i="10"/>
  <c r="LV47" i="10"/>
  <c r="MT47" i="10"/>
  <c r="AP47" i="10"/>
  <c r="DB47" i="10"/>
  <c r="FN47" i="10"/>
  <c r="HZ47" i="10"/>
  <c r="JR47" i="10"/>
  <c r="KX47" i="10"/>
  <c r="MD47" i="10"/>
  <c r="MX47" i="10"/>
  <c r="BF47" i="10"/>
  <c r="DR47" i="10"/>
  <c r="GD47" i="10"/>
  <c r="IP47" i="10"/>
  <c r="JZ47" i="10"/>
  <c r="LF47" i="10"/>
  <c r="ML47" i="10"/>
  <c r="NB47" i="10"/>
  <c r="BV47" i="10"/>
  <c r="KH47" i="10"/>
  <c r="EH47" i="10"/>
  <c r="LN47" i="10"/>
  <c r="GT47" i="10"/>
  <c r="MP47" i="10"/>
  <c r="JB47" i="10"/>
  <c r="NF47" i="10"/>
  <c r="L50" i="10"/>
  <c r="P50" i="10"/>
  <c r="T50" i="10"/>
  <c r="X50" i="10"/>
  <c r="AB50" i="10"/>
  <c r="AF50" i="10"/>
  <c r="AJ50" i="10"/>
  <c r="AN50" i="10"/>
  <c r="AR50" i="10"/>
  <c r="AV50" i="10"/>
  <c r="AZ50" i="10"/>
  <c r="BD50" i="10"/>
  <c r="BH50" i="10"/>
  <c r="CN50" i="10"/>
  <c r="CR50" i="10"/>
  <c r="M50" i="10"/>
  <c r="Q50" i="10"/>
  <c r="U50" i="10"/>
  <c r="Y50" i="10"/>
  <c r="AC50" i="10"/>
  <c r="AG50" i="10"/>
  <c r="AK50" i="10"/>
  <c r="AO50" i="10"/>
  <c r="AS50" i="10"/>
  <c r="AW50" i="10"/>
  <c r="BA50" i="10"/>
  <c r="BE50" i="10"/>
  <c r="BI50" i="10"/>
  <c r="CO50" i="10"/>
  <c r="CS50" i="10"/>
  <c r="N50" i="10"/>
  <c r="R50" i="10"/>
  <c r="V50" i="10"/>
  <c r="Z50" i="10"/>
  <c r="AD50" i="10"/>
  <c r="AH50" i="10"/>
  <c r="AL50" i="10"/>
  <c r="AP50" i="10"/>
  <c r="AT50" i="10"/>
  <c r="AX50" i="10"/>
  <c r="BB50" i="10"/>
  <c r="BF50" i="10"/>
  <c r="BJ50" i="10"/>
  <c r="CP50" i="10"/>
  <c r="CT50" i="10"/>
  <c r="O50" i="10"/>
  <c r="AE50" i="10"/>
  <c r="AU50" i="10"/>
  <c r="BK50" i="10"/>
  <c r="CQ50" i="10"/>
  <c r="CX50" i="10"/>
  <c r="DB50" i="10"/>
  <c r="DF50" i="10"/>
  <c r="DJ50" i="10"/>
  <c r="DN50" i="10"/>
  <c r="DR50" i="10"/>
  <c r="DV50" i="10"/>
  <c r="DZ50" i="10"/>
  <c r="ED50" i="10"/>
  <c r="EH50" i="10"/>
  <c r="EL50" i="10"/>
  <c r="EP50" i="10"/>
  <c r="ET50" i="10"/>
  <c r="EX50" i="10"/>
  <c r="FB50" i="10"/>
  <c r="FF50" i="10"/>
  <c r="FJ50" i="10"/>
  <c r="FN50" i="10"/>
  <c r="FR50" i="10"/>
  <c r="FV50" i="10"/>
  <c r="FZ50" i="10"/>
  <c r="GD50" i="10"/>
  <c r="GH50" i="10"/>
  <c r="GL50" i="10"/>
  <c r="GP50" i="10"/>
  <c r="GT50" i="10"/>
  <c r="GX50" i="10"/>
  <c r="HB50" i="10"/>
  <c r="HF50" i="10"/>
  <c r="HJ50" i="10"/>
  <c r="HN50" i="10"/>
  <c r="HR50" i="10"/>
  <c r="HV50" i="10"/>
  <c r="HZ50" i="10"/>
  <c r="ID50" i="10"/>
  <c r="IH50" i="10"/>
  <c r="IL50" i="10"/>
  <c r="IP50" i="10"/>
  <c r="IT50" i="10"/>
  <c r="IX50" i="10"/>
  <c r="JB50" i="10"/>
  <c r="JF50" i="10"/>
  <c r="JJ50" i="10"/>
  <c r="JN50" i="10"/>
  <c r="JR50" i="10"/>
  <c r="JV50" i="10"/>
  <c r="JZ50" i="10"/>
  <c r="KD50" i="10"/>
  <c r="KH50" i="10"/>
  <c r="KL50" i="10"/>
  <c r="KP50" i="10"/>
  <c r="KT50" i="10"/>
  <c r="KX50" i="10"/>
  <c r="LB50" i="10"/>
  <c r="LF50" i="10"/>
  <c r="LJ50" i="10"/>
  <c r="LN50" i="10"/>
  <c r="LR50" i="10"/>
  <c r="LV50" i="10"/>
  <c r="LZ50" i="10"/>
  <c r="MD50" i="10"/>
  <c r="MH50" i="10"/>
  <c r="ML50" i="10"/>
  <c r="MP50" i="10"/>
  <c r="MT50" i="10"/>
  <c r="MX50" i="10"/>
  <c r="NB50" i="10"/>
  <c r="NF50" i="10"/>
  <c r="S50" i="10"/>
  <c r="AI50" i="10"/>
  <c r="AY50" i="10"/>
  <c r="CU50" i="10"/>
  <c r="CY50" i="10"/>
  <c r="DC50" i="10"/>
  <c r="DG50" i="10"/>
  <c r="DK50" i="10"/>
  <c r="DO50" i="10"/>
  <c r="DS50" i="10"/>
  <c r="DW50" i="10"/>
  <c r="EA50" i="10"/>
  <c r="EE50" i="10"/>
  <c r="EI50" i="10"/>
  <c r="EM50" i="10"/>
  <c r="EQ50" i="10"/>
  <c r="EU50" i="10"/>
  <c r="EY50" i="10"/>
  <c r="FC50" i="10"/>
  <c r="FG50" i="10"/>
  <c r="FK50" i="10"/>
  <c r="FO50" i="10"/>
  <c r="FS50" i="10"/>
  <c r="FW50" i="10"/>
  <c r="GA50" i="10"/>
  <c r="GE50" i="10"/>
  <c r="GI50" i="10"/>
  <c r="GM50" i="10"/>
  <c r="GQ50" i="10"/>
  <c r="GU50" i="10"/>
  <c r="GY50" i="10"/>
  <c r="HC50" i="10"/>
  <c r="HG50" i="10"/>
  <c r="HK50" i="10"/>
  <c r="HO50" i="10"/>
  <c r="HS50" i="10"/>
  <c r="HW50" i="10"/>
  <c r="IA50" i="10"/>
  <c r="IE50" i="10"/>
  <c r="II50" i="10"/>
  <c r="IM50" i="10"/>
  <c r="IQ50" i="10"/>
  <c r="IU50" i="10"/>
  <c r="IY50" i="10"/>
  <c r="JC50" i="10"/>
  <c r="JG50" i="10"/>
  <c r="JK50" i="10"/>
  <c r="JO50" i="10"/>
  <c r="JS50" i="10"/>
  <c r="JW50" i="10"/>
  <c r="KA50" i="10"/>
  <c r="KE50" i="10"/>
  <c r="KI50" i="10"/>
  <c r="KM50" i="10"/>
  <c r="KQ50" i="10"/>
  <c r="KU50" i="10"/>
  <c r="KY50" i="10"/>
  <c r="LC50" i="10"/>
  <c r="LG50" i="10"/>
  <c r="LK50" i="10"/>
  <c r="LO50" i="10"/>
  <c r="LS50" i="10"/>
  <c r="LW50" i="10"/>
  <c r="MA50" i="10"/>
  <c r="ME50" i="10"/>
  <c r="MI50" i="10"/>
  <c r="MM50" i="10"/>
  <c r="MQ50" i="10"/>
  <c r="MU50" i="10"/>
  <c r="MY50" i="10"/>
  <c r="NC50" i="10"/>
  <c r="W50" i="10"/>
  <c r="AM50" i="10"/>
  <c r="BC50" i="10"/>
  <c r="CV50" i="10"/>
  <c r="CZ50" i="10"/>
  <c r="DD50" i="10"/>
  <c r="DH50" i="10"/>
  <c r="DL50" i="10"/>
  <c r="DP50" i="10"/>
  <c r="DT50" i="10"/>
  <c r="DX50" i="10"/>
  <c r="EB50" i="10"/>
  <c r="EF50" i="10"/>
  <c r="EJ50" i="10"/>
  <c r="EN50" i="10"/>
  <c r="ER50" i="10"/>
  <c r="EV50" i="10"/>
  <c r="EZ50" i="10"/>
  <c r="FD50" i="10"/>
  <c r="FH50" i="10"/>
  <c r="FL50" i="10"/>
  <c r="FP50" i="10"/>
  <c r="FT50" i="10"/>
  <c r="FX50" i="10"/>
  <c r="GB50" i="10"/>
  <c r="GF50" i="10"/>
  <c r="GJ50" i="10"/>
  <c r="GN50" i="10"/>
  <c r="GR50" i="10"/>
  <c r="GV50" i="10"/>
  <c r="GZ50" i="10"/>
  <c r="HD50" i="10"/>
  <c r="HH50" i="10"/>
  <c r="HL50" i="10"/>
  <c r="HP50" i="10"/>
  <c r="HT50" i="10"/>
  <c r="HX50" i="10"/>
  <c r="IB50" i="10"/>
  <c r="IF50" i="10"/>
  <c r="IJ50" i="10"/>
  <c r="IN50" i="10"/>
  <c r="IR50" i="10"/>
  <c r="IV50" i="10"/>
  <c r="IZ50" i="10"/>
  <c r="JD50" i="10"/>
  <c r="JH50" i="10"/>
  <c r="JL50" i="10"/>
  <c r="JP50" i="10"/>
  <c r="JT50" i="10"/>
  <c r="JX50" i="10"/>
  <c r="KB50" i="10"/>
  <c r="KF50" i="10"/>
  <c r="KJ50" i="10"/>
  <c r="KN50" i="10"/>
  <c r="KR50" i="10"/>
  <c r="KV50" i="10"/>
  <c r="KZ50" i="10"/>
  <c r="LD50" i="10"/>
  <c r="LH50" i="10"/>
  <c r="LL50" i="10"/>
  <c r="LP50" i="10"/>
  <c r="LT50" i="10"/>
  <c r="LX50" i="10"/>
  <c r="MB50" i="10"/>
  <c r="MF50" i="10"/>
  <c r="MJ50" i="10"/>
  <c r="MN50" i="10"/>
  <c r="MR50" i="10"/>
  <c r="MV50" i="10"/>
  <c r="MZ50" i="10"/>
  <c r="ND50" i="10"/>
  <c r="K50" i="10"/>
  <c r="DE50" i="10"/>
  <c r="DU50" i="10"/>
  <c r="EK50" i="10"/>
  <c r="FA50" i="10"/>
  <c r="FQ50" i="10"/>
  <c r="GG50" i="10"/>
  <c r="GW50" i="10"/>
  <c r="HM50" i="10"/>
  <c r="IC50" i="10"/>
  <c r="IS50" i="10"/>
  <c r="JI50" i="10"/>
  <c r="JY50" i="10"/>
  <c r="KO50" i="10"/>
  <c r="LE50" i="10"/>
  <c r="LU50" i="10"/>
  <c r="MK50" i="10"/>
  <c r="NA50" i="10"/>
  <c r="AA50" i="10"/>
  <c r="CM50" i="10"/>
  <c r="DI50" i="10"/>
  <c r="DY50" i="10"/>
  <c r="EO50" i="10"/>
  <c r="FE50" i="10"/>
  <c r="FU50" i="10"/>
  <c r="GK50" i="10"/>
  <c r="HA50" i="10"/>
  <c r="HQ50" i="10"/>
  <c r="IG50" i="10"/>
  <c r="IW50" i="10"/>
  <c r="JM50" i="10"/>
  <c r="KC50" i="10"/>
  <c r="KS50" i="10"/>
  <c r="LI50" i="10"/>
  <c r="LY50" i="10"/>
  <c r="MO50" i="10"/>
  <c r="NE50" i="10"/>
  <c r="AQ50" i="10"/>
  <c r="CW50" i="10"/>
  <c r="DM50" i="10"/>
  <c r="EC50" i="10"/>
  <c r="ES50" i="10"/>
  <c r="FI50" i="10"/>
  <c r="FY50" i="10"/>
  <c r="GO50" i="10"/>
  <c r="HE50" i="10"/>
  <c r="HU50" i="10"/>
  <c r="IK50" i="10"/>
  <c r="JA50" i="10"/>
  <c r="JQ50" i="10"/>
  <c r="KG50" i="10"/>
  <c r="KW50" i="10"/>
  <c r="LM50" i="10"/>
  <c r="MC50" i="10"/>
  <c r="MS50" i="10"/>
  <c r="EG50" i="10"/>
  <c r="GS50" i="10"/>
  <c r="JE50" i="10"/>
  <c r="LQ50" i="10"/>
  <c r="BG50" i="10"/>
  <c r="EW50" i="10"/>
  <c r="HI50" i="10"/>
  <c r="JU50" i="10"/>
  <c r="MG50" i="10"/>
  <c r="DA50" i="10"/>
  <c r="FM50" i="10"/>
  <c r="HY50" i="10"/>
  <c r="KK50" i="10"/>
  <c r="MW50" i="10"/>
  <c r="IO50" i="10"/>
  <c r="LA50" i="10"/>
  <c r="DQ50" i="10"/>
  <c r="GC50" i="10"/>
  <c r="J50" i="10"/>
  <c r="N57" i="10"/>
  <c r="R57" i="10"/>
  <c r="V57" i="10"/>
  <c r="Z57" i="10"/>
  <c r="AD57" i="10"/>
  <c r="AH57" i="10"/>
  <c r="AL57" i="10"/>
  <c r="AP57" i="10"/>
  <c r="AT57" i="10"/>
  <c r="AX57" i="10"/>
  <c r="BB57" i="10"/>
  <c r="BF57" i="10"/>
  <c r="BJ57" i="10"/>
  <c r="BN57" i="10"/>
  <c r="BR57" i="10"/>
  <c r="BV57" i="10"/>
  <c r="BZ57" i="10"/>
  <c r="CD57" i="10"/>
  <c r="CH57" i="10"/>
  <c r="CL57" i="10"/>
  <c r="CP57" i="10"/>
  <c r="CT57" i="10"/>
  <c r="CX57" i="10"/>
  <c r="DB57" i="10"/>
  <c r="DF57" i="10"/>
  <c r="DJ57" i="10"/>
  <c r="DN57" i="10"/>
  <c r="DR57" i="10"/>
  <c r="DV57" i="10"/>
  <c r="DZ57" i="10"/>
  <c r="ED57" i="10"/>
  <c r="EH57" i="10"/>
  <c r="EL57" i="10"/>
  <c r="EP57" i="10"/>
  <c r="ET57" i="10"/>
  <c r="EX57" i="10"/>
  <c r="FB57" i="10"/>
  <c r="FF57" i="10"/>
  <c r="FJ57" i="10"/>
  <c r="FN57" i="10"/>
  <c r="FR57" i="10"/>
  <c r="FV57" i="10"/>
  <c r="FZ57" i="10"/>
  <c r="GD57" i="10"/>
  <c r="HZ57" i="10"/>
  <c r="ID57" i="10"/>
  <c r="IH57" i="10"/>
  <c r="IL57" i="10"/>
  <c r="IP57" i="10"/>
  <c r="IT57" i="10"/>
  <c r="IX57" i="10"/>
  <c r="JB57" i="10"/>
  <c r="JF57" i="10"/>
  <c r="JJ57" i="10"/>
  <c r="JN57" i="10"/>
  <c r="JR57" i="10"/>
  <c r="JV57" i="10"/>
  <c r="JZ57" i="10"/>
  <c r="KD57" i="10"/>
  <c r="KH57" i="10"/>
  <c r="KL57" i="10"/>
  <c r="KP57" i="10"/>
  <c r="KT57" i="10"/>
  <c r="KX57" i="10"/>
  <c r="LB57" i="10"/>
  <c r="LF57" i="10"/>
  <c r="LJ57" i="10"/>
  <c r="LN57" i="10"/>
  <c r="LR57" i="10"/>
  <c r="LV57" i="10"/>
  <c r="LZ57" i="10"/>
  <c r="MD57" i="10"/>
  <c r="MH57" i="10"/>
  <c r="ML57" i="10"/>
  <c r="MP57" i="10"/>
  <c r="MT57" i="10"/>
  <c r="MX57" i="10"/>
  <c r="NB57" i="10"/>
  <c r="NF57" i="10"/>
  <c r="K57" i="10"/>
  <c r="O57" i="10"/>
  <c r="S57" i="10"/>
  <c r="W57" i="10"/>
  <c r="AA57" i="10"/>
  <c r="AE57" i="10"/>
  <c r="AI57" i="10"/>
  <c r="AM57" i="10"/>
  <c r="AQ57" i="10"/>
  <c r="AU57" i="10"/>
  <c r="AY57" i="10"/>
  <c r="BC57" i="10"/>
  <c r="BG57" i="10"/>
  <c r="BK57" i="10"/>
  <c r="BO57" i="10"/>
  <c r="BS57" i="10"/>
  <c r="BW57" i="10"/>
  <c r="CA57" i="10"/>
  <c r="CE57" i="10"/>
  <c r="CI57" i="10"/>
  <c r="CM57" i="10"/>
  <c r="CQ57" i="10"/>
  <c r="CU57" i="10"/>
  <c r="CY57" i="10"/>
  <c r="DC57" i="10"/>
  <c r="DG57" i="10"/>
  <c r="DK57" i="10"/>
  <c r="DO57" i="10"/>
  <c r="DS57" i="10"/>
  <c r="DW57" i="10"/>
  <c r="EA57" i="10"/>
  <c r="EE57" i="10"/>
  <c r="EI57" i="10"/>
  <c r="EM57" i="10"/>
  <c r="EQ57" i="10"/>
  <c r="EU57" i="10"/>
  <c r="EY57" i="10"/>
  <c r="FC57" i="10"/>
  <c r="FG57" i="10"/>
  <c r="FK57" i="10"/>
  <c r="FO57" i="10"/>
  <c r="FS57" i="10"/>
  <c r="FW57" i="10"/>
  <c r="GA57" i="10"/>
  <c r="GE57" i="10"/>
  <c r="HW57" i="10"/>
  <c r="IA57" i="10"/>
  <c r="IE57" i="10"/>
  <c r="II57" i="10"/>
  <c r="IM57" i="10"/>
  <c r="IQ57" i="10"/>
  <c r="IU57" i="10"/>
  <c r="IY57" i="10"/>
  <c r="JC57" i="10"/>
  <c r="JG57" i="10"/>
  <c r="JK57" i="10"/>
  <c r="JO57" i="10"/>
  <c r="JS57" i="10"/>
  <c r="JW57" i="10"/>
  <c r="KA57" i="10"/>
  <c r="KE57" i="10"/>
  <c r="KI57" i="10"/>
  <c r="KM57" i="10"/>
  <c r="KQ57" i="10"/>
  <c r="KU57" i="10"/>
  <c r="KY57" i="10"/>
  <c r="LC57" i="10"/>
  <c r="LG57" i="10"/>
  <c r="LK57" i="10"/>
  <c r="LO57" i="10"/>
  <c r="LS57" i="10"/>
  <c r="LW57" i="10"/>
  <c r="MA57" i="10"/>
  <c r="ME57" i="10"/>
  <c r="MI57" i="10"/>
  <c r="MM57" i="10"/>
  <c r="MQ57" i="10"/>
  <c r="MU57" i="10"/>
  <c r="MY57" i="10"/>
  <c r="NC57" i="10"/>
  <c r="L57" i="10"/>
  <c r="P57" i="10"/>
  <c r="T57" i="10"/>
  <c r="X57" i="10"/>
  <c r="AB57" i="10"/>
  <c r="AF57" i="10"/>
  <c r="AJ57" i="10"/>
  <c r="AN57" i="10"/>
  <c r="AR57" i="10"/>
  <c r="AV57" i="10"/>
  <c r="AZ57" i="10"/>
  <c r="BD57" i="10"/>
  <c r="BH57" i="10"/>
  <c r="BL57" i="10"/>
  <c r="BP57" i="10"/>
  <c r="BT57" i="10"/>
  <c r="BX57" i="10"/>
  <c r="CB57" i="10"/>
  <c r="CF57" i="10"/>
  <c r="CJ57" i="10"/>
  <c r="CN57" i="10"/>
  <c r="CR57" i="10"/>
  <c r="CV57" i="10"/>
  <c r="CZ57" i="10"/>
  <c r="DD57" i="10"/>
  <c r="DH57" i="10"/>
  <c r="DL57" i="10"/>
  <c r="DP57" i="10"/>
  <c r="DT57" i="10"/>
  <c r="DX57" i="10"/>
  <c r="EB57" i="10"/>
  <c r="EF57" i="10"/>
  <c r="EJ57" i="10"/>
  <c r="EN57" i="10"/>
  <c r="ER57" i="10"/>
  <c r="EV57" i="10"/>
  <c r="EZ57" i="10"/>
  <c r="FD57" i="10"/>
  <c r="FH57" i="10"/>
  <c r="FL57" i="10"/>
  <c r="FP57" i="10"/>
  <c r="FT57" i="10"/>
  <c r="FX57" i="10"/>
  <c r="GB57" i="10"/>
  <c r="GF57" i="10"/>
  <c r="HX57" i="10"/>
  <c r="IB57" i="10"/>
  <c r="IF57" i="10"/>
  <c r="IJ57" i="10"/>
  <c r="IN57" i="10"/>
  <c r="IR57" i="10"/>
  <c r="IV57" i="10"/>
  <c r="IZ57" i="10"/>
  <c r="JD57" i="10"/>
  <c r="JH57" i="10"/>
  <c r="JL57" i="10"/>
  <c r="JP57" i="10"/>
  <c r="JT57" i="10"/>
  <c r="JX57" i="10"/>
  <c r="KB57" i="10"/>
  <c r="KF57" i="10"/>
  <c r="KJ57" i="10"/>
  <c r="KN57" i="10"/>
  <c r="KR57" i="10"/>
  <c r="KV57" i="10"/>
  <c r="KZ57" i="10"/>
  <c r="LD57" i="10"/>
  <c r="LH57" i="10"/>
  <c r="LL57" i="10"/>
  <c r="LP57" i="10"/>
  <c r="LT57" i="10"/>
  <c r="LX57" i="10"/>
  <c r="MB57" i="10"/>
  <c r="MF57" i="10"/>
  <c r="MJ57" i="10"/>
  <c r="MN57" i="10"/>
  <c r="MR57" i="10"/>
  <c r="MV57" i="10"/>
  <c r="MZ57" i="10"/>
  <c r="ND57" i="10"/>
  <c r="U57" i="10"/>
  <c r="AK57" i="10"/>
  <c r="BA57" i="10"/>
  <c r="BQ57" i="10"/>
  <c r="CG57" i="10"/>
  <c r="CW57" i="10"/>
  <c r="DM57" i="10"/>
  <c r="EC57" i="10"/>
  <c r="ES57" i="10"/>
  <c r="FI57" i="10"/>
  <c r="FY57" i="10"/>
  <c r="IK57" i="10"/>
  <c r="JA57" i="10"/>
  <c r="JQ57" i="10"/>
  <c r="KG57" i="10"/>
  <c r="KW57" i="10"/>
  <c r="LM57" i="10"/>
  <c r="MC57" i="10"/>
  <c r="MS57" i="10"/>
  <c r="Y57" i="10"/>
  <c r="AO57" i="10"/>
  <c r="BE57" i="10"/>
  <c r="BU57" i="10"/>
  <c r="CK57" i="10"/>
  <c r="DA57" i="10"/>
  <c r="DQ57" i="10"/>
  <c r="EG57" i="10"/>
  <c r="EW57" i="10"/>
  <c r="FM57" i="10"/>
  <c r="GC57" i="10"/>
  <c r="HY57" i="10"/>
  <c r="IO57" i="10"/>
  <c r="JE57" i="10"/>
  <c r="JU57" i="10"/>
  <c r="KK57" i="10"/>
  <c r="LA57" i="10"/>
  <c r="LQ57" i="10"/>
  <c r="MG57" i="10"/>
  <c r="MW57" i="10"/>
  <c r="M57" i="10"/>
  <c r="AC57" i="10"/>
  <c r="AS57" i="10"/>
  <c r="BI57" i="10"/>
  <c r="BY57" i="10"/>
  <c r="CO57" i="10"/>
  <c r="DE57" i="10"/>
  <c r="DU57" i="10"/>
  <c r="EK57" i="10"/>
  <c r="FA57" i="10"/>
  <c r="FQ57" i="10"/>
  <c r="GG57" i="10"/>
  <c r="IC57" i="10"/>
  <c r="IS57" i="10"/>
  <c r="JI57" i="10"/>
  <c r="JY57" i="10"/>
  <c r="KO57" i="10"/>
  <c r="LE57" i="10"/>
  <c r="LU57" i="10"/>
  <c r="MK57" i="10"/>
  <c r="NA57" i="10"/>
  <c r="Q57" i="10"/>
  <c r="CC57" i="10"/>
  <c r="EO57" i="10"/>
  <c r="HA57" i="10"/>
  <c r="JM57" i="10"/>
  <c r="LY57" i="10"/>
  <c r="DY57" i="10"/>
  <c r="IW57" i="10"/>
  <c r="AG57" i="10"/>
  <c r="CS57" i="10"/>
  <c r="FE57" i="10"/>
  <c r="KC57" i="10"/>
  <c r="MO57" i="10"/>
  <c r="J57" i="10"/>
  <c r="AW57" i="10"/>
  <c r="DI57" i="10"/>
  <c r="FU57" i="10"/>
  <c r="IG57" i="10"/>
  <c r="KS57" i="10"/>
  <c r="NE57" i="10"/>
  <c r="BM57" i="10"/>
  <c r="LI57" i="10"/>
  <c r="K54" i="10"/>
  <c r="O54" i="10"/>
  <c r="S54" i="10"/>
  <c r="W54" i="10"/>
  <c r="AA54" i="10"/>
  <c r="AE54" i="10"/>
  <c r="AI54" i="10"/>
  <c r="AM54" i="10"/>
  <c r="AQ54" i="10"/>
  <c r="AU54" i="10"/>
  <c r="AY54" i="10"/>
  <c r="BC54" i="10"/>
  <c r="BG54" i="10"/>
  <c r="BK54" i="10"/>
  <c r="BO54" i="10"/>
  <c r="BS54" i="10"/>
  <c r="BW54" i="10"/>
  <c r="CA54" i="10"/>
  <c r="CE54" i="10"/>
  <c r="CI54" i="10"/>
  <c r="CM54" i="10"/>
  <c r="CQ54" i="10"/>
  <c r="CU54" i="10"/>
  <c r="CY54" i="10"/>
  <c r="DC54" i="10"/>
  <c r="DG54" i="10"/>
  <c r="DK54" i="10"/>
  <c r="DO54" i="10"/>
  <c r="DS54" i="10"/>
  <c r="DW54" i="10"/>
  <c r="EA54" i="10"/>
  <c r="EE54" i="10"/>
  <c r="FO54" i="10"/>
  <c r="FS54" i="10"/>
  <c r="FW54" i="10"/>
  <c r="GA54" i="10"/>
  <c r="GE54" i="10"/>
  <c r="GI54" i="10"/>
  <c r="GM54" i="10"/>
  <c r="GQ54" i="10"/>
  <c r="GU54" i="10"/>
  <c r="GY54" i="10"/>
  <c r="HC54" i="10"/>
  <c r="HG54" i="10"/>
  <c r="HK54" i="10"/>
  <c r="HO54" i="10"/>
  <c r="HS54" i="10"/>
  <c r="HW54" i="10"/>
  <c r="IA54" i="10"/>
  <c r="IE54" i="10"/>
  <c r="II54" i="10"/>
  <c r="IM54" i="10"/>
  <c r="IQ54" i="10"/>
  <c r="IU54" i="10"/>
  <c r="IY54" i="10"/>
  <c r="JC54" i="10"/>
  <c r="JG54" i="10"/>
  <c r="JK54" i="10"/>
  <c r="JO54" i="10"/>
  <c r="JS54" i="10"/>
  <c r="JW54" i="10"/>
  <c r="KA54" i="10"/>
  <c r="KE54" i="10"/>
  <c r="KI54" i="10"/>
  <c r="KM54" i="10"/>
  <c r="KQ54" i="10"/>
  <c r="KU54" i="10"/>
  <c r="KY54" i="10"/>
  <c r="LC54" i="10"/>
  <c r="LG54" i="10"/>
  <c r="LK54" i="10"/>
  <c r="LO54" i="10"/>
  <c r="LS54" i="10"/>
  <c r="LW54" i="10"/>
  <c r="MA54" i="10"/>
  <c r="ME54" i="10"/>
  <c r="MI54" i="10"/>
  <c r="MM54" i="10"/>
  <c r="MQ54" i="10"/>
  <c r="MU54" i="10"/>
  <c r="MY54" i="10"/>
  <c r="NC54" i="10"/>
  <c r="L54" i="10"/>
  <c r="P54" i="10"/>
  <c r="T54" i="10"/>
  <c r="X54" i="10"/>
  <c r="AB54" i="10"/>
  <c r="AF54" i="10"/>
  <c r="AJ54" i="10"/>
  <c r="AN54" i="10"/>
  <c r="AR54" i="10"/>
  <c r="AV54" i="10"/>
  <c r="AZ54" i="10"/>
  <c r="BD54" i="10"/>
  <c r="BH54" i="10"/>
  <c r="BL54" i="10"/>
  <c r="BP54" i="10"/>
  <c r="BT54" i="10"/>
  <c r="BX54" i="10"/>
  <c r="CB54" i="10"/>
  <c r="CF54" i="10"/>
  <c r="CJ54" i="10"/>
  <c r="CN54" i="10"/>
  <c r="CR54" i="10"/>
  <c r="CV54" i="10"/>
  <c r="CZ54" i="10"/>
  <c r="DD54" i="10"/>
  <c r="DH54" i="10"/>
  <c r="DL54" i="10"/>
  <c r="DP54" i="10"/>
  <c r="DT54" i="10"/>
  <c r="DX54" i="10"/>
  <c r="EB54" i="10"/>
  <c r="FP54" i="10"/>
  <c r="FT54" i="10"/>
  <c r="FX54" i="10"/>
  <c r="GB54" i="10"/>
  <c r="GF54" i="10"/>
  <c r="GJ54" i="10"/>
  <c r="GN54" i="10"/>
  <c r="GR54" i="10"/>
  <c r="GV54" i="10"/>
  <c r="GZ54" i="10"/>
  <c r="HD54" i="10"/>
  <c r="HH54" i="10"/>
  <c r="HL54" i="10"/>
  <c r="HP54" i="10"/>
  <c r="HT54" i="10"/>
  <c r="HX54" i="10"/>
  <c r="IB54" i="10"/>
  <c r="IF54" i="10"/>
  <c r="IJ54" i="10"/>
  <c r="IN54" i="10"/>
  <c r="IR54" i="10"/>
  <c r="IV54" i="10"/>
  <c r="IZ54" i="10"/>
  <c r="JD54" i="10"/>
  <c r="JH54" i="10"/>
  <c r="JL54" i="10"/>
  <c r="JP54" i="10"/>
  <c r="JT54" i="10"/>
  <c r="JX54" i="10"/>
  <c r="KB54" i="10"/>
  <c r="KF54" i="10"/>
  <c r="KJ54" i="10"/>
  <c r="KN54" i="10"/>
  <c r="KR54" i="10"/>
  <c r="KV54" i="10"/>
  <c r="KZ54" i="10"/>
  <c r="LD54" i="10"/>
  <c r="LH54" i="10"/>
  <c r="LL54" i="10"/>
  <c r="LP54" i="10"/>
  <c r="LT54" i="10"/>
  <c r="LX54" i="10"/>
  <c r="MB54" i="10"/>
  <c r="MF54" i="10"/>
  <c r="MJ54" i="10"/>
  <c r="MN54" i="10"/>
  <c r="MR54" i="10"/>
  <c r="MV54" i="10"/>
  <c r="MZ54" i="10"/>
  <c r="ND54" i="10"/>
  <c r="M54" i="10"/>
  <c r="Q54" i="10"/>
  <c r="U54" i="10"/>
  <c r="Y54" i="10"/>
  <c r="AC54" i="10"/>
  <c r="AG54" i="10"/>
  <c r="AK54" i="10"/>
  <c r="AO54" i="10"/>
  <c r="AS54" i="10"/>
  <c r="AW54" i="10"/>
  <c r="BA54" i="10"/>
  <c r="BE54" i="10"/>
  <c r="BI54" i="10"/>
  <c r="BM54" i="10"/>
  <c r="BQ54" i="10"/>
  <c r="BU54" i="10"/>
  <c r="BY54" i="10"/>
  <c r="CC54" i="10"/>
  <c r="CG54" i="10"/>
  <c r="CK54" i="10"/>
  <c r="CO54" i="10"/>
  <c r="CS54" i="10"/>
  <c r="CW54" i="10"/>
  <c r="DA54" i="10"/>
  <c r="DE54" i="10"/>
  <c r="DI54" i="10"/>
  <c r="DM54" i="10"/>
  <c r="DQ54" i="10"/>
  <c r="DU54" i="10"/>
  <c r="DY54" i="10"/>
  <c r="EC54" i="10"/>
  <c r="FQ54" i="10"/>
  <c r="FU54" i="10"/>
  <c r="FY54" i="10"/>
  <c r="GC54" i="10"/>
  <c r="GG54" i="10"/>
  <c r="GK54" i="10"/>
  <c r="GO54" i="10"/>
  <c r="GS54" i="10"/>
  <c r="GW54" i="10"/>
  <c r="HA54" i="10"/>
  <c r="HE54" i="10"/>
  <c r="HI54" i="10"/>
  <c r="HM54" i="10"/>
  <c r="HQ54" i="10"/>
  <c r="HU54" i="10"/>
  <c r="HY54" i="10"/>
  <c r="IC54" i="10"/>
  <c r="IG54" i="10"/>
  <c r="IK54" i="10"/>
  <c r="IO54" i="10"/>
  <c r="IS54" i="10"/>
  <c r="IW54" i="10"/>
  <c r="JA54" i="10"/>
  <c r="JE54" i="10"/>
  <c r="JI54" i="10"/>
  <c r="JM54" i="10"/>
  <c r="JQ54" i="10"/>
  <c r="JU54" i="10"/>
  <c r="JY54" i="10"/>
  <c r="KC54" i="10"/>
  <c r="KG54" i="10"/>
  <c r="KK54" i="10"/>
  <c r="KO54" i="10"/>
  <c r="KS54" i="10"/>
  <c r="KW54" i="10"/>
  <c r="LA54" i="10"/>
  <c r="LE54" i="10"/>
  <c r="LI54" i="10"/>
  <c r="LM54" i="10"/>
  <c r="LQ54" i="10"/>
  <c r="LU54" i="10"/>
  <c r="LY54" i="10"/>
  <c r="MC54" i="10"/>
  <c r="MG54" i="10"/>
  <c r="MK54" i="10"/>
  <c r="MO54" i="10"/>
  <c r="MS54" i="10"/>
  <c r="MW54" i="10"/>
  <c r="NA54" i="10"/>
  <c r="NE54" i="10"/>
  <c r="R54" i="10"/>
  <c r="AH54" i="10"/>
  <c r="AX54" i="10"/>
  <c r="BN54" i="10"/>
  <c r="CD54" i="10"/>
  <c r="CT54" i="10"/>
  <c r="DJ54" i="10"/>
  <c r="DZ54" i="10"/>
  <c r="FV54" i="10"/>
  <c r="GL54" i="10"/>
  <c r="HB54" i="10"/>
  <c r="HR54" i="10"/>
  <c r="IH54" i="10"/>
  <c r="IX54" i="10"/>
  <c r="JN54" i="10"/>
  <c r="KD54" i="10"/>
  <c r="KT54" i="10"/>
  <c r="LJ54" i="10"/>
  <c r="LZ54" i="10"/>
  <c r="MP54" i="10"/>
  <c r="NF54" i="10"/>
  <c r="V54" i="10"/>
  <c r="AL54" i="10"/>
  <c r="BB54" i="10"/>
  <c r="BR54" i="10"/>
  <c r="CH54" i="10"/>
  <c r="CX54" i="10"/>
  <c r="DN54" i="10"/>
  <c r="ED54" i="10"/>
  <c r="FZ54" i="10"/>
  <c r="GP54" i="10"/>
  <c r="HF54" i="10"/>
  <c r="HV54" i="10"/>
  <c r="IL54" i="10"/>
  <c r="JB54" i="10"/>
  <c r="JR54" i="10"/>
  <c r="KH54" i="10"/>
  <c r="KX54" i="10"/>
  <c r="LN54" i="10"/>
  <c r="MD54" i="10"/>
  <c r="MT54" i="10"/>
  <c r="Z54" i="10"/>
  <c r="AP54" i="10"/>
  <c r="BF54" i="10"/>
  <c r="BV54" i="10"/>
  <c r="CL54" i="10"/>
  <c r="DB54" i="10"/>
  <c r="DR54" i="10"/>
  <c r="GD54" i="10"/>
  <c r="GT54" i="10"/>
  <c r="HJ54" i="10"/>
  <c r="HZ54" i="10"/>
  <c r="IP54" i="10"/>
  <c r="JF54" i="10"/>
  <c r="JV54" i="10"/>
  <c r="KL54" i="10"/>
  <c r="LB54" i="10"/>
  <c r="LR54" i="10"/>
  <c r="MH54" i="10"/>
  <c r="MX54" i="10"/>
  <c r="AT54" i="10"/>
  <c r="DF54" i="10"/>
  <c r="FR54" i="10"/>
  <c r="ID54" i="10"/>
  <c r="KP54" i="10"/>
  <c r="NB54" i="10"/>
  <c r="BJ54" i="10"/>
  <c r="DV54" i="10"/>
  <c r="GH54" i="10"/>
  <c r="IT54" i="10"/>
  <c r="LF54" i="10"/>
  <c r="N54" i="10"/>
  <c r="BZ54" i="10"/>
  <c r="GX54" i="10"/>
  <c r="JJ54" i="10"/>
  <c r="LV54" i="10"/>
  <c r="CP54" i="10"/>
  <c r="ML54" i="10"/>
  <c r="AD54" i="10"/>
  <c r="JZ54" i="10"/>
  <c r="HN54" i="10"/>
  <c r="J54" i="10"/>
  <c r="N51" i="10"/>
  <c r="R51" i="10"/>
  <c r="V51" i="10"/>
  <c r="Z51" i="10"/>
  <c r="AD51" i="10"/>
  <c r="AH51" i="10"/>
  <c r="AL51" i="10"/>
  <c r="AP51" i="10"/>
  <c r="AT51" i="10"/>
  <c r="AX51" i="10"/>
  <c r="BB51" i="10"/>
  <c r="BF51" i="10"/>
  <c r="BJ51" i="10"/>
  <c r="BN51" i="10"/>
  <c r="BR51" i="10"/>
  <c r="BV51" i="10"/>
  <c r="BZ51" i="10"/>
  <c r="DJ51" i="10"/>
  <c r="DN51" i="10"/>
  <c r="DR51" i="10"/>
  <c r="DV51" i="10"/>
  <c r="DZ51" i="10"/>
  <c r="ED51" i="10"/>
  <c r="EH51" i="10"/>
  <c r="EL51" i="10"/>
  <c r="EP51" i="10"/>
  <c r="ET51" i="10"/>
  <c r="EX51" i="10"/>
  <c r="FB51" i="10"/>
  <c r="FF51" i="10"/>
  <c r="FJ51" i="10"/>
  <c r="FN51" i="10"/>
  <c r="FR51" i="10"/>
  <c r="FV51" i="10"/>
  <c r="FZ51" i="10"/>
  <c r="GD51" i="10"/>
  <c r="GH51" i="10"/>
  <c r="GL51" i="10"/>
  <c r="GP51" i="10"/>
  <c r="GT51" i="10"/>
  <c r="GX51" i="10"/>
  <c r="HB51" i="10"/>
  <c r="HF51" i="10"/>
  <c r="HJ51" i="10"/>
  <c r="HN51" i="10"/>
  <c r="HR51" i="10"/>
  <c r="HV51" i="10"/>
  <c r="HZ51" i="10"/>
  <c r="ID51" i="10"/>
  <c r="IH51" i="10"/>
  <c r="IL51" i="10"/>
  <c r="K51" i="10"/>
  <c r="O51" i="10"/>
  <c r="S51" i="10"/>
  <c r="W51" i="10"/>
  <c r="AA51" i="10"/>
  <c r="AE51" i="10"/>
  <c r="AI51" i="10"/>
  <c r="AM51" i="10"/>
  <c r="AQ51" i="10"/>
  <c r="AU51" i="10"/>
  <c r="AY51" i="10"/>
  <c r="BC51" i="10"/>
  <c r="BG51" i="10"/>
  <c r="BK51" i="10"/>
  <c r="BO51" i="10"/>
  <c r="BS51" i="10"/>
  <c r="BW51" i="10"/>
  <c r="CA51" i="10"/>
  <c r="DG51" i="10"/>
  <c r="DK51" i="10"/>
  <c r="DO51" i="10"/>
  <c r="DS51" i="10"/>
  <c r="DW51" i="10"/>
  <c r="EA51" i="10"/>
  <c r="EE51" i="10"/>
  <c r="EI51" i="10"/>
  <c r="EM51" i="10"/>
  <c r="EQ51" i="10"/>
  <c r="EU51" i="10"/>
  <c r="EY51" i="10"/>
  <c r="FC51" i="10"/>
  <c r="FG51" i="10"/>
  <c r="FK51" i="10"/>
  <c r="FO51" i="10"/>
  <c r="FS51" i="10"/>
  <c r="FW51" i="10"/>
  <c r="GA51" i="10"/>
  <c r="GE51" i="10"/>
  <c r="GI51" i="10"/>
  <c r="GM51" i="10"/>
  <c r="GQ51" i="10"/>
  <c r="GU51" i="10"/>
  <c r="GY51" i="10"/>
  <c r="HC51" i="10"/>
  <c r="HG51" i="10"/>
  <c r="HK51" i="10"/>
  <c r="HO51" i="10"/>
  <c r="HS51" i="10"/>
  <c r="HW51" i="10"/>
  <c r="IA51" i="10"/>
  <c r="IE51" i="10"/>
  <c r="II51" i="10"/>
  <c r="IM51" i="10"/>
  <c r="IQ51" i="10"/>
  <c r="IU51" i="10"/>
  <c r="IY51" i="10"/>
  <c r="JC51" i="10"/>
  <c r="JG51" i="10"/>
  <c r="L51" i="10"/>
  <c r="P51" i="10"/>
  <c r="T51" i="10"/>
  <c r="X51" i="10"/>
  <c r="AB51" i="10"/>
  <c r="AF51" i="10"/>
  <c r="AJ51" i="10"/>
  <c r="AN51" i="10"/>
  <c r="AR51" i="10"/>
  <c r="AV51" i="10"/>
  <c r="AZ51" i="10"/>
  <c r="BD51" i="10"/>
  <c r="BH51" i="10"/>
  <c r="BL51" i="10"/>
  <c r="BP51" i="10"/>
  <c r="BT51" i="10"/>
  <c r="BX51" i="10"/>
  <c r="CB51" i="10"/>
  <c r="DH51" i="10"/>
  <c r="DL51" i="10"/>
  <c r="DP51" i="10"/>
  <c r="DT51" i="10"/>
  <c r="DX51" i="10"/>
  <c r="EB51" i="10"/>
  <c r="EF51" i="10"/>
  <c r="EJ51" i="10"/>
  <c r="EN51" i="10"/>
  <c r="ER51" i="10"/>
  <c r="EV51" i="10"/>
  <c r="EZ51" i="10"/>
  <c r="FD51" i="10"/>
  <c r="FH51" i="10"/>
  <c r="FL51" i="10"/>
  <c r="FP51" i="10"/>
  <c r="FT51" i="10"/>
  <c r="FX51" i="10"/>
  <c r="GB51" i="10"/>
  <c r="GF51" i="10"/>
  <c r="GJ51" i="10"/>
  <c r="GN51" i="10"/>
  <c r="GR51" i="10"/>
  <c r="GV51" i="10"/>
  <c r="GZ51" i="10"/>
  <c r="HD51" i="10"/>
  <c r="HH51" i="10"/>
  <c r="HL51" i="10"/>
  <c r="HP51" i="10"/>
  <c r="HT51" i="10"/>
  <c r="HX51" i="10"/>
  <c r="IB51" i="10"/>
  <c r="IF51" i="10"/>
  <c r="IJ51" i="10"/>
  <c r="IN51" i="10"/>
  <c r="U51" i="10"/>
  <c r="AK51" i="10"/>
  <c r="BA51" i="10"/>
  <c r="BQ51" i="10"/>
  <c r="DM51" i="10"/>
  <c r="EC51" i="10"/>
  <c r="ES51" i="10"/>
  <c r="FI51" i="10"/>
  <c r="FY51" i="10"/>
  <c r="GO51" i="10"/>
  <c r="HE51" i="10"/>
  <c r="HU51" i="10"/>
  <c r="IK51" i="10"/>
  <c r="IS51" i="10"/>
  <c r="IX51" i="10"/>
  <c r="JD51" i="10"/>
  <c r="JI51" i="10"/>
  <c r="JM51" i="10"/>
  <c r="JQ51" i="10"/>
  <c r="JU51" i="10"/>
  <c r="JY51" i="10"/>
  <c r="KC51" i="10"/>
  <c r="KG51" i="10"/>
  <c r="KK51" i="10"/>
  <c r="KO51" i="10"/>
  <c r="KS51" i="10"/>
  <c r="KW51" i="10"/>
  <c r="LA51" i="10"/>
  <c r="LE51" i="10"/>
  <c r="LI51" i="10"/>
  <c r="LM51" i="10"/>
  <c r="LQ51" i="10"/>
  <c r="LU51" i="10"/>
  <c r="LY51" i="10"/>
  <c r="MC51" i="10"/>
  <c r="MG51" i="10"/>
  <c r="MK51" i="10"/>
  <c r="MO51" i="10"/>
  <c r="MS51" i="10"/>
  <c r="MW51" i="10"/>
  <c r="NA51" i="10"/>
  <c r="NE51" i="10"/>
  <c r="Y51" i="10"/>
  <c r="AO51" i="10"/>
  <c r="BE51" i="10"/>
  <c r="BU51" i="10"/>
  <c r="DQ51" i="10"/>
  <c r="EG51" i="10"/>
  <c r="EW51" i="10"/>
  <c r="FM51" i="10"/>
  <c r="GC51" i="10"/>
  <c r="GS51" i="10"/>
  <c r="HI51" i="10"/>
  <c r="HY51" i="10"/>
  <c r="IO51" i="10"/>
  <c r="IT51" i="10"/>
  <c r="IZ51" i="10"/>
  <c r="JE51" i="10"/>
  <c r="JJ51" i="10"/>
  <c r="JN51" i="10"/>
  <c r="JR51" i="10"/>
  <c r="JV51" i="10"/>
  <c r="JZ51" i="10"/>
  <c r="KD51" i="10"/>
  <c r="KH51" i="10"/>
  <c r="KL51" i="10"/>
  <c r="KP51" i="10"/>
  <c r="KT51" i="10"/>
  <c r="KX51" i="10"/>
  <c r="LB51" i="10"/>
  <c r="LF51" i="10"/>
  <c r="LJ51" i="10"/>
  <c r="LN51" i="10"/>
  <c r="LR51" i="10"/>
  <c r="LV51" i="10"/>
  <c r="LZ51" i="10"/>
  <c r="MD51" i="10"/>
  <c r="MH51" i="10"/>
  <c r="ML51" i="10"/>
  <c r="MP51" i="10"/>
  <c r="MT51" i="10"/>
  <c r="MX51" i="10"/>
  <c r="NB51" i="10"/>
  <c r="NF51" i="10"/>
  <c r="M51" i="10"/>
  <c r="AC51" i="10"/>
  <c r="AS51" i="10"/>
  <c r="BI51" i="10"/>
  <c r="BY51" i="10"/>
  <c r="DU51" i="10"/>
  <c r="EK51" i="10"/>
  <c r="FA51" i="10"/>
  <c r="FQ51" i="10"/>
  <c r="GG51" i="10"/>
  <c r="GW51" i="10"/>
  <c r="HM51" i="10"/>
  <c r="IC51" i="10"/>
  <c r="IP51" i="10"/>
  <c r="IV51" i="10"/>
  <c r="JA51" i="10"/>
  <c r="JF51" i="10"/>
  <c r="JK51" i="10"/>
  <c r="JO51" i="10"/>
  <c r="JS51" i="10"/>
  <c r="JW51" i="10"/>
  <c r="KA51" i="10"/>
  <c r="KE51" i="10"/>
  <c r="KI51" i="10"/>
  <c r="KM51" i="10"/>
  <c r="KQ51" i="10"/>
  <c r="KU51" i="10"/>
  <c r="KY51" i="10"/>
  <c r="LC51" i="10"/>
  <c r="LG51" i="10"/>
  <c r="LK51" i="10"/>
  <c r="LO51" i="10"/>
  <c r="LS51" i="10"/>
  <c r="LW51" i="10"/>
  <c r="MA51" i="10"/>
  <c r="ME51" i="10"/>
  <c r="MI51" i="10"/>
  <c r="MM51" i="10"/>
  <c r="MQ51" i="10"/>
  <c r="MU51" i="10"/>
  <c r="MY51" i="10"/>
  <c r="NC51" i="10"/>
  <c r="AG51" i="10"/>
  <c r="FE51" i="10"/>
  <c r="HQ51" i="10"/>
  <c r="JB51" i="10"/>
  <c r="JT51" i="10"/>
  <c r="KJ51" i="10"/>
  <c r="KZ51" i="10"/>
  <c r="LP51" i="10"/>
  <c r="MF51" i="10"/>
  <c r="MV51" i="10"/>
  <c r="AW51" i="10"/>
  <c r="DI51" i="10"/>
  <c r="FU51" i="10"/>
  <c r="IG51" i="10"/>
  <c r="JH51" i="10"/>
  <c r="JX51" i="10"/>
  <c r="KN51" i="10"/>
  <c r="LD51" i="10"/>
  <c r="LT51" i="10"/>
  <c r="MJ51" i="10"/>
  <c r="MZ51" i="10"/>
  <c r="BM51" i="10"/>
  <c r="DY51" i="10"/>
  <c r="GK51" i="10"/>
  <c r="IR51" i="10"/>
  <c r="JL51" i="10"/>
  <c r="KB51" i="10"/>
  <c r="KR51" i="10"/>
  <c r="LH51" i="10"/>
  <c r="LX51" i="10"/>
  <c r="MN51" i="10"/>
  <c r="ND51" i="10"/>
  <c r="EO51" i="10"/>
  <c r="KF51" i="10"/>
  <c r="MR51" i="10"/>
  <c r="HA51" i="10"/>
  <c r="KV51" i="10"/>
  <c r="Q51" i="10"/>
  <c r="IW51" i="10"/>
  <c r="LL51" i="10"/>
  <c r="CC51" i="10"/>
  <c r="JP51" i="10"/>
  <c r="MB51" i="10"/>
  <c r="J51" i="10"/>
  <c r="K56" i="10"/>
  <c r="O56" i="10"/>
  <c r="S56" i="10"/>
  <c r="W56" i="10"/>
  <c r="AA56" i="10"/>
  <c r="AE56" i="10"/>
  <c r="AI56" i="10"/>
  <c r="AM56" i="10"/>
  <c r="AQ56" i="10"/>
  <c r="AU56" i="10"/>
  <c r="AY56" i="10"/>
  <c r="BC56" i="10"/>
  <c r="BG56" i="10"/>
  <c r="BK56" i="10"/>
  <c r="BO56" i="10"/>
  <c r="BS56" i="10"/>
  <c r="BW56" i="10"/>
  <c r="CA56" i="10"/>
  <c r="CE56" i="10"/>
  <c r="CI56" i="10"/>
  <c r="L56" i="10"/>
  <c r="P56" i="10"/>
  <c r="T56" i="10"/>
  <c r="X56" i="10"/>
  <c r="AB56" i="10"/>
  <c r="AF56" i="10"/>
  <c r="AJ56" i="10"/>
  <c r="AN56" i="10"/>
  <c r="AR56" i="10"/>
  <c r="AV56" i="10"/>
  <c r="AZ56" i="10"/>
  <c r="BD56" i="10"/>
  <c r="BH56" i="10"/>
  <c r="BL56" i="10"/>
  <c r="BP56" i="10"/>
  <c r="BT56" i="10"/>
  <c r="BX56" i="10"/>
  <c r="CB56" i="10"/>
  <c r="CF56" i="10"/>
  <c r="CJ56" i="10"/>
  <c r="CN56" i="10"/>
  <c r="CR56" i="10"/>
  <c r="CV56" i="10"/>
  <c r="CZ56" i="10"/>
  <c r="DD56" i="10"/>
  <c r="DH56" i="10"/>
  <c r="DL56" i="10"/>
  <c r="DP56" i="10"/>
  <c r="DT56" i="10"/>
  <c r="DX56" i="10"/>
  <c r="EB56" i="10"/>
  <c r="EF56" i="10"/>
  <c r="EJ56" i="10"/>
  <c r="EN56" i="10"/>
  <c r="ER56" i="10"/>
  <c r="EV56" i="10"/>
  <c r="EZ56" i="10"/>
  <c r="FD56" i="10"/>
  <c r="M56" i="10"/>
  <c r="Q56" i="10"/>
  <c r="U56" i="10"/>
  <c r="Y56" i="10"/>
  <c r="AC56" i="10"/>
  <c r="AG56" i="10"/>
  <c r="AK56" i="10"/>
  <c r="AO56" i="10"/>
  <c r="AS56" i="10"/>
  <c r="AW56" i="10"/>
  <c r="BA56" i="10"/>
  <c r="BE56" i="10"/>
  <c r="BI56" i="10"/>
  <c r="BM56" i="10"/>
  <c r="BQ56" i="10"/>
  <c r="BU56" i="10"/>
  <c r="BY56" i="10"/>
  <c r="CC56" i="10"/>
  <c r="CG56" i="10"/>
  <c r="CK56" i="10"/>
  <c r="R56" i="10"/>
  <c r="AH56" i="10"/>
  <c r="AX56" i="10"/>
  <c r="BN56" i="10"/>
  <c r="CD56" i="10"/>
  <c r="CO56" i="10"/>
  <c r="CT56" i="10"/>
  <c r="CY56" i="10"/>
  <c r="DE56" i="10"/>
  <c r="DJ56" i="10"/>
  <c r="DO56" i="10"/>
  <c r="DU56" i="10"/>
  <c r="DZ56" i="10"/>
  <c r="EE56" i="10"/>
  <c r="EK56" i="10"/>
  <c r="EP56" i="10"/>
  <c r="EU56" i="10"/>
  <c r="FA56" i="10"/>
  <c r="FF56" i="10"/>
  <c r="FJ56" i="10"/>
  <c r="FN56" i="10"/>
  <c r="HF56" i="10"/>
  <c r="HJ56" i="10"/>
  <c r="HN56" i="10"/>
  <c r="HR56" i="10"/>
  <c r="HV56" i="10"/>
  <c r="HZ56" i="10"/>
  <c r="ID56" i="10"/>
  <c r="IH56" i="10"/>
  <c r="IL56" i="10"/>
  <c r="IP56" i="10"/>
  <c r="IT56" i="10"/>
  <c r="IX56" i="10"/>
  <c r="JB56" i="10"/>
  <c r="JF56" i="10"/>
  <c r="JJ56" i="10"/>
  <c r="JN56" i="10"/>
  <c r="JR56" i="10"/>
  <c r="JV56" i="10"/>
  <c r="JZ56" i="10"/>
  <c r="KD56" i="10"/>
  <c r="KH56" i="10"/>
  <c r="KL56" i="10"/>
  <c r="KP56" i="10"/>
  <c r="KT56" i="10"/>
  <c r="KX56" i="10"/>
  <c r="LB56" i="10"/>
  <c r="LF56" i="10"/>
  <c r="LJ56" i="10"/>
  <c r="LN56" i="10"/>
  <c r="LR56" i="10"/>
  <c r="LV56" i="10"/>
  <c r="LZ56" i="10"/>
  <c r="MD56" i="10"/>
  <c r="MH56" i="10"/>
  <c r="ML56" i="10"/>
  <c r="MP56" i="10"/>
  <c r="MT56" i="10"/>
  <c r="MX56" i="10"/>
  <c r="NB56" i="10"/>
  <c r="NF56" i="10"/>
  <c r="V56" i="10"/>
  <c r="AL56" i="10"/>
  <c r="BB56" i="10"/>
  <c r="BR56" i="10"/>
  <c r="CH56" i="10"/>
  <c r="CP56" i="10"/>
  <c r="CU56" i="10"/>
  <c r="DA56" i="10"/>
  <c r="DF56" i="10"/>
  <c r="DK56" i="10"/>
  <c r="DQ56" i="10"/>
  <c r="DV56" i="10"/>
  <c r="EA56" i="10"/>
  <c r="EG56" i="10"/>
  <c r="EL56" i="10"/>
  <c r="EQ56" i="10"/>
  <c r="EW56" i="10"/>
  <c r="FB56" i="10"/>
  <c r="FG56" i="10"/>
  <c r="FK56" i="10"/>
  <c r="FO56" i="10"/>
  <c r="HC56" i="10"/>
  <c r="HG56" i="10"/>
  <c r="HK56" i="10"/>
  <c r="HO56" i="10"/>
  <c r="HS56" i="10"/>
  <c r="HW56" i="10"/>
  <c r="IA56" i="10"/>
  <c r="IE56" i="10"/>
  <c r="II56" i="10"/>
  <c r="IM56" i="10"/>
  <c r="IQ56" i="10"/>
  <c r="IU56" i="10"/>
  <c r="IY56" i="10"/>
  <c r="JC56" i="10"/>
  <c r="JG56" i="10"/>
  <c r="JK56" i="10"/>
  <c r="JO56" i="10"/>
  <c r="JS56" i="10"/>
  <c r="JW56" i="10"/>
  <c r="KA56" i="10"/>
  <c r="KE56" i="10"/>
  <c r="KI56" i="10"/>
  <c r="KM56" i="10"/>
  <c r="KQ56" i="10"/>
  <c r="KU56" i="10"/>
  <c r="KY56" i="10"/>
  <c r="LC56" i="10"/>
  <c r="LG56" i="10"/>
  <c r="LK56" i="10"/>
  <c r="LO56" i="10"/>
  <c r="LS56" i="10"/>
  <c r="LW56" i="10"/>
  <c r="MA56" i="10"/>
  <c r="ME56" i="10"/>
  <c r="MI56" i="10"/>
  <c r="MM56" i="10"/>
  <c r="MQ56" i="10"/>
  <c r="MU56" i="10"/>
  <c r="MY56" i="10"/>
  <c r="NC56" i="10"/>
  <c r="Z56" i="10"/>
  <c r="AP56" i="10"/>
  <c r="BF56" i="10"/>
  <c r="BV56" i="10"/>
  <c r="CL56" i="10"/>
  <c r="CQ56" i="10"/>
  <c r="CW56" i="10"/>
  <c r="DB56" i="10"/>
  <c r="DG56" i="10"/>
  <c r="DM56" i="10"/>
  <c r="DR56" i="10"/>
  <c r="DW56" i="10"/>
  <c r="EC56" i="10"/>
  <c r="EH56" i="10"/>
  <c r="EM56" i="10"/>
  <c r="ES56" i="10"/>
  <c r="EX56" i="10"/>
  <c r="FC56" i="10"/>
  <c r="FH56" i="10"/>
  <c r="FL56" i="10"/>
  <c r="HD56" i="10"/>
  <c r="HH56" i="10"/>
  <c r="HL56" i="10"/>
  <c r="HP56" i="10"/>
  <c r="HT56" i="10"/>
  <c r="HX56" i="10"/>
  <c r="IB56" i="10"/>
  <c r="IF56" i="10"/>
  <c r="IJ56" i="10"/>
  <c r="IN56" i="10"/>
  <c r="IR56" i="10"/>
  <c r="IV56" i="10"/>
  <c r="IZ56" i="10"/>
  <c r="JD56" i="10"/>
  <c r="JH56" i="10"/>
  <c r="JL56" i="10"/>
  <c r="JP56" i="10"/>
  <c r="JT56" i="10"/>
  <c r="JX56" i="10"/>
  <c r="KB56" i="10"/>
  <c r="KF56" i="10"/>
  <c r="KJ56" i="10"/>
  <c r="KN56" i="10"/>
  <c r="KR56" i="10"/>
  <c r="KV56" i="10"/>
  <c r="KZ56" i="10"/>
  <c r="LD56" i="10"/>
  <c r="LH56" i="10"/>
  <c r="LL56" i="10"/>
  <c r="LP56" i="10"/>
  <c r="LT56" i="10"/>
  <c r="LX56" i="10"/>
  <c r="MB56" i="10"/>
  <c r="MF56" i="10"/>
  <c r="MJ56" i="10"/>
  <c r="MN56" i="10"/>
  <c r="MR56" i="10"/>
  <c r="MV56" i="10"/>
  <c r="MZ56" i="10"/>
  <c r="ND56" i="10"/>
  <c r="AD56" i="10"/>
  <c r="CM56" i="10"/>
  <c r="DI56" i="10"/>
  <c r="ED56" i="10"/>
  <c r="EY56" i="10"/>
  <c r="HM56" i="10"/>
  <c r="IC56" i="10"/>
  <c r="IS56" i="10"/>
  <c r="JI56" i="10"/>
  <c r="JY56" i="10"/>
  <c r="KO56" i="10"/>
  <c r="LE56" i="10"/>
  <c r="LU56" i="10"/>
  <c r="MK56" i="10"/>
  <c r="NA56" i="10"/>
  <c r="AT56" i="10"/>
  <c r="CS56" i="10"/>
  <c r="DN56" i="10"/>
  <c r="EI56" i="10"/>
  <c r="FE56" i="10"/>
  <c r="HQ56" i="10"/>
  <c r="IG56" i="10"/>
  <c r="IW56" i="10"/>
  <c r="JM56" i="10"/>
  <c r="KC56" i="10"/>
  <c r="KS56" i="10"/>
  <c r="LI56" i="10"/>
  <c r="LY56" i="10"/>
  <c r="MO56" i="10"/>
  <c r="NE56" i="10"/>
  <c r="BJ56" i="10"/>
  <c r="CX56" i="10"/>
  <c r="DS56" i="10"/>
  <c r="EO56" i="10"/>
  <c r="FI56" i="10"/>
  <c r="HE56" i="10"/>
  <c r="HU56" i="10"/>
  <c r="IK56" i="10"/>
  <c r="JA56" i="10"/>
  <c r="JQ56" i="10"/>
  <c r="KG56" i="10"/>
  <c r="KW56" i="10"/>
  <c r="LM56" i="10"/>
  <c r="MC56" i="10"/>
  <c r="MS56" i="10"/>
  <c r="DC56" i="10"/>
  <c r="IO56" i="10"/>
  <c r="LA56" i="10"/>
  <c r="J56" i="10"/>
  <c r="HY56" i="10"/>
  <c r="MW56" i="10"/>
  <c r="DY56" i="10"/>
  <c r="JE56" i="10"/>
  <c r="LQ56" i="10"/>
  <c r="N56" i="10"/>
  <c r="ET56" i="10"/>
  <c r="HI56" i="10"/>
  <c r="JU56" i="10"/>
  <c r="MG56" i="10"/>
  <c r="BZ56" i="10"/>
  <c r="FM56" i="10"/>
  <c r="KK56" i="10"/>
  <c r="N59" i="10"/>
  <c r="R59" i="10"/>
  <c r="V59" i="10"/>
  <c r="Z59" i="10"/>
  <c r="AD59" i="10"/>
  <c r="AH59" i="10"/>
  <c r="AL59" i="10"/>
  <c r="AP59" i="10"/>
  <c r="AT59" i="10"/>
  <c r="AX59" i="10"/>
  <c r="BB59" i="10"/>
  <c r="BF59" i="10"/>
  <c r="BJ59" i="10"/>
  <c r="BN59" i="10"/>
  <c r="K59" i="10"/>
  <c r="O59" i="10"/>
  <c r="S59" i="10"/>
  <c r="W59" i="10"/>
  <c r="AA59" i="10"/>
  <c r="AE59" i="10"/>
  <c r="AI59" i="10"/>
  <c r="AM59" i="10"/>
  <c r="AQ59" i="10"/>
  <c r="AU59" i="10"/>
  <c r="AY59" i="10"/>
  <c r="BC59" i="10"/>
  <c r="BG59" i="10"/>
  <c r="BK59" i="10"/>
  <c r="BO59" i="10"/>
  <c r="BS59" i="10"/>
  <c r="BW59" i="10"/>
  <c r="CA59" i="10"/>
  <c r="CE59" i="10"/>
  <c r="CI59" i="10"/>
  <c r="CM59" i="10"/>
  <c r="CQ59" i="10"/>
  <c r="CU59" i="10"/>
  <c r="CY59" i="10"/>
  <c r="DC59" i="10"/>
  <c r="DG59" i="10"/>
  <c r="DK59" i="10"/>
  <c r="DO59" i="10"/>
  <c r="L59" i="10"/>
  <c r="P59" i="10"/>
  <c r="T59" i="10"/>
  <c r="X59" i="10"/>
  <c r="AB59" i="10"/>
  <c r="AF59" i="10"/>
  <c r="AJ59" i="10"/>
  <c r="AN59" i="10"/>
  <c r="AR59" i="10"/>
  <c r="AV59" i="10"/>
  <c r="AZ59" i="10"/>
  <c r="BD59" i="10"/>
  <c r="BH59" i="10"/>
  <c r="BL59" i="10"/>
  <c r="BP59" i="10"/>
  <c r="U59" i="10"/>
  <c r="AK59" i="10"/>
  <c r="BA59" i="10"/>
  <c r="BQ59" i="10"/>
  <c r="BV59" i="10"/>
  <c r="CB59" i="10"/>
  <c r="CG59" i="10"/>
  <c r="CL59" i="10"/>
  <c r="CR59" i="10"/>
  <c r="CW59" i="10"/>
  <c r="DB59" i="10"/>
  <c r="DH59" i="10"/>
  <c r="DM59" i="10"/>
  <c r="DR59" i="10"/>
  <c r="DV59" i="10"/>
  <c r="DZ59" i="10"/>
  <c r="ED59" i="10"/>
  <c r="EH59" i="10"/>
  <c r="EL59" i="10"/>
  <c r="EP59" i="10"/>
  <c r="ET59" i="10"/>
  <c r="EX59" i="10"/>
  <c r="FB59" i="10"/>
  <c r="FF59" i="10"/>
  <c r="FJ59" i="10"/>
  <c r="FN59" i="10"/>
  <c r="FR59" i="10"/>
  <c r="FV59" i="10"/>
  <c r="FZ59" i="10"/>
  <c r="GD59" i="10"/>
  <c r="GH59" i="10"/>
  <c r="GL59" i="10"/>
  <c r="GP59" i="10"/>
  <c r="GT59" i="10"/>
  <c r="GX59" i="10"/>
  <c r="HB59" i="10"/>
  <c r="HF59" i="10"/>
  <c r="HJ59" i="10"/>
  <c r="HN59" i="10"/>
  <c r="HR59" i="10"/>
  <c r="HV59" i="10"/>
  <c r="HZ59" i="10"/>
  <c r="ID59" i="10"/>
  <c r="IH59" i="10"/>
  <c r="IL59" i="10"/>
  <c r="JN59" i="10"/>
  <c r="JR59" i="10"/>
  <c r="JV59" i="10"/>
  <c r="JZ59" i="10"/>
  <c r="KD59" i="10"/>
  <c r="KH59" i="10"/>
  <c r="KL59" i="10"/>
  <c r="KP59" i="10"/>
  <c r="KT59" i="10"/>
  <c r="KX59" i="10"/>
  <c r="LB59" i="10"/>
  <c r="LF59" i="10"/>
  <c r="LJ59" i="10"/>
  <c r="LN59" i="10"/>
  <c r="LR59" i="10"/>
  <c r="LV59" i="10"/>
  <c r="LZ59" i="10"/>
  <c r="MD59" i="10"/>
  <c r="MH59" i="10"/>
  <c r="ML59" i="10"/>
  <c r="MP59" i="10"/>
  <c r="MT59" i="10"/>
  <c r="MX59" i="10"/>
  <c r="NB59" i="10"/>
  <c r="NF59" i="10"/>
  <c r="Y59" i="10"/>
  <c r="AO59" i="10"/>
  <c r="BE59" i="10"/>
  <c r="BR59" i="10"/>
  <c r="BX59" i="10"/>
  <c r="CC59" i="10"/>
  <c r="CH59" i="10"/>
  <c r="CN59" i="10"/>
  <c r="CS59" i="10"/>
  <c r="CX59" i="10"/>
  <c r="DD59" i="10"/>
  <c r="DI59" i="10"/>
  <c r="DN59" i="10"/>
  <c r="DS59" i="10"/>
  <c r="DW59" i="10"/>
  <c r="EA59" i="10"/>
  <c r="EE59" i="10"/>
  <c r="EI59" i="10"/>
  <c r="EM59" i="10"/>
  <c r="EQ59" i="10"/>
  <c r="EU59" i="10"/>
  <c r="EY59" i="10"/>
  <c r="FC59" i="10"/>
  <c r="FG59" i="10"/>
  <c r="FK59" i="10"/>
  <c r="FO59" i="10"/>
  <c r="FS59" i="10"/>
  <c r="FW59" i="10"/>
  <c r="GA59" i="10"/>
  <c r="GE59" i="10"/>
  <c r="GI59" i="10"/>
  <c r="GM59" i="10"/>
  <c r="GQ59" i="10"/>
  <c r="GU59" i="10"/>
  <c r="GY59" i="10"/>
  <c r="HC59" i="10"/>
  <c r="HG59" i="10"/>
  <c r="HK59" i="10"/>
  <c r="HO59" i="10"/>
  <c r="HS59" i="10"/>
  <c r="HW59" i="10"/>
  <c r="IA59" i="10"/>
  <c r="IE59" i="10"/>
  <c r="II59" i="10"/>
  <c r="IM59" i="10"/>
  <c r="JK59" i="10"/>
  <c r="JO59" i="10"/>
  <c r="JS59" i="10"/>
  <c r="JW59" i="10"/>
  <c r="KA59" i="10"/>
  <c r="KE59" i="10"/>
  <c r="KI59" i="10"/>
  <c r="KM59" i="10"/>
  <c r="KQ59" i="10"/>
  <c r="KU59" i="10"/>
  <c r="KY59" i="10"/>
  <c r="LC59" i="10"/>
  <c r="LG59" i="10"/>
  <c r="LK59" i="10"/>
  <c r="LO59" i="10"/>
  <c r="LS59" i="10"/>
  <c r="LW59" i="10"/>
  <c r="MA59" i="10"/>
  <c r="ME59" i="10"/>
  <c r="MI59" i="10"/>
  <c r="MM59" i="10"/>
  <c r="MQ59" i="10"/>
  <c r="MU59" i="10"/>
  <c r="MY59" i="10"/>
  <c r="NC59" i="10"/>
  <c r="M59" i="10"/>
  <c r="AC59" i="10"/>
  <c r="AS59" i="10"/>
  <c r="BI59" i="10"/>
  <c r="BT59" i="10"/>
  <c r="BY59" i="10"/>
  <c r="CD59" i="10"/>
  <c r="CJ59" i="10"/>
  <c r="CO59" i="10"/>
  <c r="CT59" i="10"/>
  <c r="CZ59" i="10"/>
  <c r="DE59" i="10"/>
  <c r="DJ59" i="10"/>
  <c r="DP59" i="10"/>
  <c r="DT59" i="10"/>
  <c r="DX59" i="10"/>
  <c r="EB59" i="10"/>
  <c r="EF59" i="10"/>
  <c r="EJ59" i="10"/>
  <c r="EN59" i="10"/>
  <c r="ER59" i="10"/>
  <c r="EV59" i="10"/>
  <c r="EZ59" i="10"/>
  <c r="FD59" i="10"/>
  <c r="FH59" i="10"/>
  <c r="FL59" i="10"/>
  <c r="FP59" i="10"/>
  <c r="FT59" i="10"/>
  <c r="FX59" i="10"/>
  <c r="GB59" i="10"/>
  <c r="GF59" i="10"/>
  <c r="GJ59" i="10"/>
  <c r="GN59" i="10"/>
  <c r="GR59" i="10"/>
  <c r="GV59" i="10"/>
  <c r="GZ59" i="10"/>
  <c r="HD59" i="10"/>
  <c r="HH59" i="10"/>
  <c r="HL59" i="10"/>
  <c r="HP59" i="10"/>
  <c r="HT59" i="10"/>
  <c r="HX59" i="10"/>
  <c r="IB59" i="10"/>
  <c r="IF59" i="10"/>
  <c r="IJ59" i="10"/>
  <c r="IN59" i="10"/>
  <c r="JL59" i="10"/>
  <c r="JP59" i="10"/>
  <c r="JT59" i="10"/>
  <c r="JX59" i="10"/>
  <c r="KB59" i="10"/>
  <c r="KF59" i="10"/>
  <c r="KJ59" i="10"/>
  <c r="KN59" i="10"/>
  <c r="KR59" i="10"/>
  <c r="KV59" i="10"/>
  <c r="KZ59" i="10"/>
  <c r="LD59" i="10"/>
  <c r="LH59" i="10"/>
  <c r="LL59" i="10"/>
  <c r="LP59" i="10"/>
  <c r="LT59" i="10"/>
  <c r="LX59" i="10"/>
  <c r="MB59" i="10"/>
  <c r="MF59" i="10"/>
  <c r="MJ59" i="10"/>
  <c r="MN59" i="10"/>
  <c r="MR59" i="10"/>
  <c r="MV59" i="10"/>
  <c r="MZ59" i="10"/>
  <c r="ND59" i="10"/>
  <c r="BM59" i="10"/>
  <c r="CK59" i="10"/>
  <c r="DF59" i="10"/>
  <c r="DY59" i="10"/>
  <c r="EO59" i="10"/>
  <c r="FE59" i="10"/>
  <c r="FU59" i="10"/>
  <c r="GK59" i="10"/>
  <c r="HA59" i="10"/>
  <c r="HQ59" i="10"/>
  <c r="IG59" i="10"/>
  <c r="JM59" i="10"/>
  <c r="KC59" i="10"/>
  <c r="KS59" i="10"/>
  <c r="LI59" i="10"/>
  <c r="LY59" i="10"/>
  <c r="MO59" i="10"/>
  <c r="NE59" i="10"/>
  <c r="CF59" i="10"/>
  <c r="EK59" i="10"/>
  <c r="GG59" i="10"/>
  <c r="KO59" i="10"/>
  <c r="LU59" i="10"/>
  <c r="Q59" i="10"/>
  <c r="BU59" i="10"/>
  <c r="CP59" i="10"/>
  <c r="DL59" i="10"/>
  <c r="EC59" i="10"/>
  <c r="ES59" i="10"/>
  <c r="FI59" i="10"/>
  <c r="FY59" i="10"/>
  <c r="GO59" i="10"/>
  <c r="HE59" i="10"/>
  <c r="HU59" i="10"/>
  <c r="IK59" i="10"/>
  <c r="JQ59" i="10"/>
  <c r="KG59" i="10"/>
  <c r="KW59" i="10"/>
  <c r="LM59" i="10"/>
  <c r="MC59" i="10"/>
  <c r="MS59" i="10"/>
  <c r="DU59" i="10"/>
  <c r="FQ59" i="10"/>
  <c r="HM59" i="10"/>
  <c r="LE59" i="10"/>
  <c r="NA59" i="10"/>
  <c r="J59" i="10"/>
  <c r="AG59" i="10"/>
  <c r="BZ59" i="10"/>
  <c r="CV59" i="10"/>
  <c r="DQ59" i="10"/>
  <c r="EG59" i="10"/>
  <c r="EW59" i="10"/>
  <c r="FM59" i="10"/>
  <c r="GC59" i="10"/>
  <c r="GS59" i="10"/>
  <c r="HI59" i="10"/>
  <c r="HY59" i="10"/>
  <c r="IO59" i="10"/>
  <c r="JU59" i="10"/>
  <c r="KK59" i="10"/>
  <c r="LA59" i="10"/>
  <c r="LQ59" i="10"/>
  <c r="MG59" i="10"/>
  <c r="MW59" i="10"/>
  <c r="AW59" i="10"/>
  <c r="DA59" i="10"/>
  <c r="FA59" i="10"/>
  <c r="GW59" i="10"/>
  <c r="IC59" i="10"/>
  <c r="JY59" i="10"/>
  <c r="MK59" i="10"/>
  <c r="N62" i="10"/>
  <c r="R62" i="10"/>
  <c r="V62" i="10"/>
  <c r="Z62" i="10"/>
  <c r="K62" i="10"/>
  <c r="O62" i="10"/>
  <c r="S62" i="10"/>
  <c r="W62" i="10"/>
  <c r="AA62" i="10"/>
  <c r="AE62" i="10"/>
  <c r="AI62" i="10"/>
  <c r="AM62" i="10"/>
  <c r="AQ62" i="10"/>
  <c r="AU62" i="10"/>
  <c r="AY62" i="10"/>
  <c r="BC62" i="10"/>
  <c r="BG62" i="10"/>
  <c r="BK62" i="10"/>
  <c r="BO62" i="10"/>
  <c r="BS62" i="10"/>
  <c r="BW62" i="10"/>
  <c r="L62" i="10"/>
  <c r="P62" i="10"/>
  <c r="T62" i="10"/>
  <c r="X62" i="10"/>
  <c r="Y62" i="10"/>
  <c r="AF62" i="10"/>
  <c r="AK62" i="10"/>
  <c r="AP62" i="10"/>
  <c r="AV62" i="10"/>
  <c r="BA62" i="10"/>
  <c r="BF62" i="10"/>
  <c r="BL62" i="10"/>
  <c r="BQ62" i="10"/>
  <c r="BV62" i="10"/>
  <c r="CA62" i="10"/>
  <c r="CE62" i="10"/>
  <c r="CI62" i="10"/>
  <c r="CM62" i="10"/>
  <c r="CQ62" i="10"/>
  <c r="CU62" i="10"/>
  <c r="CY62" i="10"/>
  <c r="DC62" i="10"/>
  <c r="DG62" i="10"/>
  <c r="DK62" i="10"/>
  <c r="DO62" i="10"/>
  <c r="DS62" i="10"/>
  <c r="DW62" i="10"/>
  <c r="EA62" i="10"/>
  <c r="EE62" i="10"/>
  <c r="EI62" i="10"/>
  <c r="EM62" i="10"/>
  <c r="EQ62" i="10"/>
  <c r="EU62" i="10"/>
  <c r="EY62" i="10"/>
  <c r="FC62" i="10"/>
  <c r="FG62" i="10"/>
  <c r="FK62" i="10"/>
  <c r="FO62" i="10"/>
  <c r="FS62" i="10"/>
  <c r="FW62" i="10"/>
  <c r="GA62" i="10"/>
  <c r="GE62" i="10"/>
  <c r="GI62" i="10"/>
  <c r="GM62" i="10"/>
  <c r="GQ62" i="10"/>
  <c r="GU62" i="10"/>
  <c r="GY62" i="10"/>
  <c r="HC62" i="10"/>
  <c r="HG62" i="10"/>
  <c r="HK62" i="10"/>
  <c r="HO62" i="10"/>
  <c r="HS62" i="10"/>
  <c r="HW62" i="10"/>
  <c r="IA62" i="10"/>
  <c r="IE62" i="10"/>
  <c r="II62" i="10"/>
  <c r="IM62" i="10"/>
  <c r="IQ62" i="10"/>
  <c r="IU62" i="10"/>
  <c r="IY62" i="10"/>
  <c r="JC62" i="10"/>
  <c r="JG62" i="10"/>
  <c r="JK62" i="10"/>
  <c r="JO62" i="10"/>
  <c r="JS62" i="10"/>
  <c r="KM62" i="10"/>
  <c r="KQ62" i="10"/>
  <c r="KU62" i="10"/>
  <c r="LS62" i="10"/>
  <c r="LW62" i="10"/>
  <c r="MA62" i="10"/>
  <c r="ME62" i="10"/>
  <c r="MI62" i="10"/>
  <c r="MM62" i="10"/>
  <c r="MQ62" i="10"/>
  <c r="MU62" i="10"/>
  <c r="MY62" i="10"/>
  <c r="NC62" i="10"/>
  <c r="AJ62" i="10"/>
  <c r="AZ62" i="10"/>
  <c r="BU62" i="10"/>
  <c r="CL62" i="10"/>
  <c r="CX62" i="10"/>
  <c r="DJ62" i="10"/>
  <c r="DZ62" i="10"/>
  <c r="EL62" i="10"/>
  <c r="ET62" i="10"/>
  <c r="FF62" i="10"/>
  <c r="FR62" i="10"/>
  <c r="GL62" i="10"/>
  <c r="GX62" i="10"/>
  <c r="HJ62" i="10"/>
  <c r="HV62" i="10"/>
  <c r="IH62" i="10"/>
  <c r="IX62" i="10"/>
  <c r="JF62" i="10"/>
  <c r="JR62" i="10"/>
  <c r="KP62" i="10"/>
  <c r="LZ62" i="10"/>
  <c r="ML62" i="10"/>
  <c r="MX62" i="10"/>
  <c r="NF62" i="10"/>
  <c r="M62" i="10"/>
  <c r="AB62" i="10"/>
  <c r="AG62" i="10"/>
  <c r="AL62" i="10"/>
  <c r="AR62" i="10"/>
  <c r="AW62" i="10"/>
  <c r="BB62" i="10"/>
  <c r="BH62" i="10"/>
  <c r="BM62" i="10"/>
  <c r="BR62" i="10"/>
  <c r="BX62" i="10"/>
  <c r="CB62" i="10"/>
  <c r="CF62" i="10"/>
  <c r="CJ62" i="10"/>
  <c r="CN62" i="10"/>
  <c r="CR62" i="10"/>
  <c r="CV62" i="10"/>
  <c r="CZ62" i="10"/>
  <c r="DD62" i="10"/>
  <c r="DH62" i="10"/>
  <c r="DL62" i="10"/>
  <c r="DP62" i="10"/>
  <c r="DT62" i="10"/>
  <c r="DX62" i="10"/>
  <c r="EB62" i="10"/>
  <c r="EF62" i="10"/>
  <c r="EJ62" i="10"/>
  <c r="EN62" i="10"/>
  <c r="ER62" i="10"/>
  <c r="EV62" i="10"/>
  <c r="EZ62" i="10"/>
  <c r="FD62" i="10"/>
  <c r="FH62" i="10"/>
  <c r="FL62" i="10"/>
  <c r="FP62" i="10"/>
  <c r="FT62" i="10"/>
  <c r="FX62" i="10"/>
  <c r="GB62" i="10"/>
  <c r="GF62" i="10"/>
  <c r="GJ62" i="10"/>
  <c r="GN62" i="10"/>
  <c r="GR62" i="10"/>
  <c r="GV62" i="10"/>
  <c r="GZ62" i="10"/>
  <c r="HD62" i="10"/>
  <c r="HH62" i="10"/>
  <c r="HL62" i="10"/>
  <c r="HP62" i="10"/>
  <c r="HT62" i="10"/>
  <c r="HX62" i="10"/>
  <c r="IB62" i="10"/>
  <c r="IF62" i="10"/>
  <c r="IJ62" i="10"/>
  <c r="IN62" i="10"/>
  <c r="IR62" i="10"/>
  <c r="IV62" i="10"/>
  <c r="IZ62" i="10"/>
  <c r="JD62" i="10"/>
  <c r="JH62" i="10"/>
  <c r="JL62" i="10"/>
  <c r="JP62" i="10"/>
  <c r="KN62" i="10"/>
  <c r="KR62" i="10"/>
  <c r="KV62" i="10"/>
  <c r="LT62" i="10"/>
  <c r="LX62" i="10"/>
  <c r="MB62" i="10"/>
  <c r="MF62" i="10"/>
  <c r="MJ62" i="10"/>
  <c r="MN62" i="10"/>
  <c r="MR62" i="10"/>
  <c r="MV62" i="10"/>
  <c r="MZ62" i="10"/>
  <c r="ND62" i="10"/>
  <c r="AD62" i="10"/>
  <c r="AT62" i="10"/>
  <c r="BJ62" i="10"/>
  <c r="BZ62" i="10"/>
  <c r="CH62" i="10"/>
  <c r="CT62" i="10"/>
  <c r="DF62" i="10"/>
  <c r="DR62" i="10"/>
  <c r="ED62" i="10"/>
  <c r="EP62" i="10"/>
  <c r="FB62" i="10"/>
  <c r="FN62" i="10"/>
  <c r="FZ62" i="10"/>
  <c r="GH62" i="10"/>
  <c r="GT62" i="10"/>
  <c r="HF62" i="10"/>
  <c r="HR62" i="10"/>
  <c r="ID62" i="10"/>
  <c r="IP62" i="10"/>
  <c r="JB62" i="10"/>
  <c r="JN62" i="10"/>
  <c r="KT62" i="10"/>
  <c r="MD62" i="10"/>
  <c r="MP62" i="10"/>
  <c r="NB62" i="10"/>
  <c r="Q62" i="10"/>
  <c r="AC62" i="10"/>
  <c r="AH62" i="10"/>
  <c r="AN62" i="10"/>
  <c r="AS62" i="10"/>
  <c r="AX62" i="10"/>
  <c r="BD62" i="10"/>
  <c r="BI62" i="10"/>
  <c r="BN62" i="10"/>
  <c r="BT62" i="10"/>
  <c r="BY62" i="10"/>
  <c r="CC62" i="10"/>
  <c r="CG62" i="10"/>
  <c r="CK62" i="10"/>
  <c r="CO62" i="10"/>
  <c r="CS62" i="10"/>
  <c r="CW62" i="10"/>
  <c r="DA62" i="10"/>
  <c r="DE62" i="10"/>
  <c r="DI62" i="10"/>
  <c r="DM62" i="10"/>
  <c r="DQ62" i="10"/>
  <c r="DU62" i="10"/>
  <c r="DY62" i="10"/>
  <c r="EC62" i="10"/>
  <c r="EG62" i="10"/>
  <c r="EK62" i="10"/>
  <c r="EO62" i="10"/>
  <c r="ES62" i="10"/>
  <c r="EW62" i="10"/>
  <c r="FA62" i="10"/>
  <c r="FE62" i="10"/>
  <c r="FI62" i="10"/>
  <c r="FM62" i="10"/>
  <c r="FQ62" i="10"/>
  <c r="FU62" i="10"/>
  <c r="FY62" i="10"/>
  <c r="GC62" i="10"/>
  <c r="GG62" i="10"/>
  <c r="GK62" i="10"/>
  <c r="GO62" i="10"/>
  <c r="GS62" i="10"/>
  <c r="GW62" i="10"/>
  <c r="HA62" i="10"/>
  <c r="HE62" i="10"/>
  <c r="HI62" i="10"/>
  <c r="HM62" i="10"/>
  <c r="HQ62" i="10"/>
  <c r="HU62" i="10"/>
  <c r="HY62" i="10"/>
  <c r="IC62" i="10"/>
  <c r="IG62" i="10"/>
  <c r="IK62" i="10"/>
  <c r="IO62" i="10"/>
  <c r="IS62" i="10"/>
  <c r="IW62" i="10"/>
  <c r="JA62" i="10"/>
  <c r="JE62" i="10"/>
  <c r="JI62" i="10"/>
  <c r="JM62" i="10"/>
  <c r="JQ62" i="10"/>
  <c r="KO62" i="10"/>
  <c r="KS62" i="10"/>
  <c r="KW62" i="10"/>
  <c r="LU62" i="10"/>
  <c r="LY62" i="10"/>
  <c r="MC62" i="10"/>
  <c r="MG62" i="10"/>
  <c r="MK62" i="10"/>
  <c r="MO62" i="10"/>
  <c r="MS62" i="10"/>
  <c r="MW62" i="10"/>
  <c r="NA62" i="10"/>
  <c r="NE62" i="10"/>
  <c r="J62" i="10"/>
  <c r="U62" i="10"/>
  <c r="AO62" i="10"/>
  <c r="BE62" i="10"/>
  <c r="BP62" i="10"/>
  <c r="CD62" i="10"/>
  <c r="CP62" i="10"/>
  <c r="DB62" i="10"/>
  <c r="DN62" i="10"/>
  <c r="DV62" i="10"/>
  <c r="EH62" i="10"/>
  <c r="EX62" i="10"/>
  <c r="FJ62" i="10"/>
  <c r="FV62" i="10"/>
  <c r="GD62" i="10"/>
  <c r="GP62" i="10"/>
  <c r="HB62" i="10"/>
  <c r="HN62" i="10"/>
  <c r="HZ62" i="10"/>
  <c r="IL62" i="10"/>
  <c r="IT62" i="10"/>
  <c r="JJ62" i="10"/>
  <c r="LV62" i="10"/>
  <c r="MH62" i="10"/>
  <c r="MT62" i="10"/>
  <c r="K64" i="10"/>
  <c r="O64" i="10"/>
  <c r="S64" i="10"/>
  <c r="W64" i="10"/>
  <c r="AA64" i="10"/>
  <c r="AE64" i="10"/>
  <c r="AI64" i="10"/>
  <c r="AM64" i="10"/>
  <c r="AQ64" i="10"/>
  <c r="AU64" i="10"/>
  <c r="AY64" i="10"/>
  <c r="BC64" i="10"/>
  <c r="BG64" i="10"/>
  <c r="BK64" i="10"/>
  <c r="BO64" i="10"/>
  <c r="BS64" i="10"/>
  <c r="BW64" i="10"/>
  <c r="CA64" i="10"/>
  <c r="CE64" i="10"/>
  <c r="CI64" i="10"/>
  <c r="CM64" i="10"/>
  <c r="CQ64" i="10"/>
  <c r="CU64" i="10"/>
  <c r="CY64" i="10"/>
  <c r="DC64" i="10"/>
  <c r="DG64" i="10"/>
  <c r="DK64" i="10"/>
  <c r="DO64" i="10"/>
  <c r="DS64" i="10"/>
  <c r="DW64" i="10"/>
  <c r="EA64" i="10"/>
  <c r="EE64" i="10"/>
  <c r="EI64" i="10"/>
  <c r="EM64" i="10"/>
  <c r="EQ64" i="10"/>
  <c r="EU64" i="10"/>
  <c r="EY64" i="10"/>
  <c r="FC64" i="10"/>
  <c r="FG64" i="10"/>
  <c r="FK64" i="10"/>
  <c r="FO64" i="10"/>
  <c r="FS64" i="10"/>
  <c r="FW64" i="10"/>
  <c r="GA64" i="10"/>
  <c r="GE64" i="10"/>
  <c r="GI64" i="10"/>
  <c r="GM64" i="10"/>
  <c r="GQ64" i="10"/>
  <c r="GU64" i="10"/>
  <c r="GY64" i="10"/>
  <c r="HC64" i="10"/>
  <c r="HG64" i="10"/>
  <c r="HK64" i="10"/>
  <c r="HO64" i="10"/>
  <c r="HS64" i="10"/>
  <c r="HW64" i="10"/>
  <c r="IA64" i="10"/>
  <c r="IE64" i="10"/>
  <c r="II64" i="10"/>
  <c r="IM64" i="10"/>
  <c r="IQ64" i="10"/>
  <c r="IU64" i="10"/>
  <c r="IY64" i="10"/>
  <c r="JC64" i="10"/>
  <c r="JG64" i="10"/>
  <c r="JK64" i="10"/>
  <c r="JO64" i="10"/>
  <c r="JS64" i="10"/>
  <c r="JW64" i="10"/>
  <c r="KA64" i="10"/>
  <c r="KE64" i="10"/>
  <c r="KI64" i="10"/>
  <c r="KM64" i="10"/>
  <c r="KQ64" i="10"/>
  <c r="KU64" i="10"/>
  <c r="KY64" i="10"/>
  <c r="LC64" i="10"/>
  <c r="LW64" i="10"/>
  <c r="MA64" i="10"/>
  <c r="ME64" i="10"/>
  <c r="MI64" i="10"/>
  <c r="J64" i="10"/>
  <c r="R64" i="10"/>
  <c r="Z64" i="10"/>
  <c r="AP64" i="10"/>
  <c r="BB64" i="10"/>
  <c r="BJ64" i="10"/>
  <c r="BV64" i="10"/>
  <c r="CH64" i="10"/>
  <c r="CT64" i="10"/>
  <c r="DF64" i="10"/>
  <c r="DR64" i="10"/>
  <c r="DZ64" i="10"/>
  <c r="EL64" i="10"/>
  <c r="EX64" i="10"/>
  <c r="FR64" i="10"/>
  <c r="GD64" i="10"/>
  <c r="GP64" i="10"/>
  <c r="HB64" i="10"/>
  <c r="HN64" i="10"/>
  <c r="HZ64" i="10"/>
  <c r="IH64" i="10"/>
  <c r="JB64" i="10"/>
  <c r="JN64" i="10"/>
  <c r="JV64" i="10"/>
  <c r="KL64" i="10"/>
  <c r="KT64" i="10"/>
  <c r="LZ64" i="10"/>
  <c r="L64" i="10"/>
  <c r="P64" i="10"/>
  <c r="T64" i="10"/>
  <c r="X64" i="10"/>
  <c r="AB64" i="10"/>
  <c r="AF64" i="10"/>
  <c r="AJ64" i="10"/>
  <c r="AN64" i="10"/>
  <c r="AR64" i="10"/>
  <c r="AV64" i="10"/>
  <c r="AZ64" i="10"/>
  <c r="BD64" i="10"/>
  <c r="BH64" i="10"/>
  <c r="BL64" i="10"/>
  <c r="BP64" i="10"/>
  <c r="BT64" i="10"/>
  <c r="BX64" i="10"/>
  <c r="CB64" i="10"/>
  <c r="CF64" i="10"/>
  <c r="CJ64" i="10"/>
  <c r="CN64" i="10"/>
  <c r="CR64" i="10"/>
  <c r="CV64" i="10"/>
  <c r="CZ64" i="10"/>
  <c r="DD64" i="10"/>
  <c r="DH64" i="10"/>
  <c r="DL64" i="10"/>
  <c r="DP64" i="10"/>
  <c r="DT64" i="10"/>
  <c r="DX64" i="10"/>
  <c r="EB64" i="10"/>
  <c r="EF64" i="10"/>
  <c r="EJ64" i="10"/>
  <c r="EN64" i="10"/>
  <c r="ER64" i="10"/>
  <c r="EV64" i="10"/>
  <c r="EZ64" i="10"/>
  <c r="FD64" i="10"/>
  <c r="FH64" i="10"/>
  <c r="FL64" i="10"/>
  <c r="FP64" i="10"/>
  <c r="FT64" i="10"/>
  <c r="FX64" i="10"/>
  <c r="GB64" i="10"/>
  <c r="GF64" i="10"/>
  <c r="GJ64" i="10"/>
  <c r="GN64" i="10"/>
  <c r="GR64" i="10"/>
  <c r="GV64" i="10"/>
  <c r="GZ64" i="10"/>
  <c r="HD64" i="10"/>
  <c r="HH64" i="10"/>
  <c r="HL64" i="10"/>
  <c r="HP64" i="10"/>
  <c r="HT64" i="10"/>
  <c r="HX64" i="10"/>
  <c r="IB64" i="10"/>
  <c r="IF64" i="10"/>
  <c r="IJ64" i="10"/>
  <c r="IN64" i="10"/>
  <c r="IR64" i="10"/>
  <c r="IV64" i="10"/>
  <c r="IZ64" i="10"/>
  <c r="JD64" i="10"/>
  <c r="JH64" i="10"/>
  <c r="JL64" i="10"/>
  <c r="JP64" i="10"/>
  <c r="JT64" i="10"/>
  <c r="JX64" i="10"/>
  <c r="KB64" i="10"/>
  <c r="KF64" i="10"/>
  <c r="KJ64" i="10"/>
  <c r="KN64" i="10"/>
  <c r="KR64" i="10"/>
  <c r="KV64" i="10"/>
  <c r="KZ64" i="10"/>
  <c r="LX64" i="10"/>
  <c r="MB64" i="10"/>
  <c r="MF64" i="10"/>
  <c r="MJ64" i="10"/>
  <c r="V64" i="10"/>
  <c r="AH64" i="10"/>
  <c r="AT64" i="10"/>
  <c r="BF64" i="10"/>
  <c r="BN64" i="10"/>
  <c r="BZ64" i="10"/>
  <c r="CL64" i="10"/>
  <c r="CX64" i="10"/>
  <c r="DJ64" i="10"/>
  <c r="DV64" i="10"/>
  <c r="EH64" i="10"/>
  <c r="ET64" i="10"/>
  <c r="FF64" i="10"/>
  <c r="FN64" i="10"/>
  <c r="FZ64" i="10"/>
  <c r="GL64" i="10"/>
  <c r="GT64" i="10"/>
  <c r="HF64" i="10"/>
  <c r="HR64" i="10"/>
  <c r="ID64" i="10"/>
  <c r="IP64" i="10"/>
  <c r="IT64" i="10"/>
  <c r="JF64" i="10"/>
  <c r="JR64" i="10"/>
  <c r="KD64" i="10"/>
  <c r="KP64" i="10"/>
  <c r="LB64" i="10"/>
  <c r="MH64" i="10"/>
  <c r="M64" i="10"/>
  <c r="Q64" i="10"/>
  <c r="U64" i="10"/>
  <c r="Y64" i="10"/>
  <c r="AC64" i="10"/>
  <c r="AG64" i="10"/>
  <c r="AK64" i="10"/>
  <c r="AO64" i="10"/>
  <c r="AS64" i="10"/>
  <c r="AW64" i="10"/>
  <c r="BA64" i="10"/>
  <c r="BE64" i="10"/>
  <c r="BI64" i="10"/>
  <c r="BM64" i="10"/>
  <c r="BQ64" i="10"/>
  <c r="BU64" i="10"/>
  <c r="BY64" i="10"/>
  <c r="CC64" i="10"/>
  <c r="CG64" i="10"/>
  <c r="CK64" i="10"/>
  <c r="CO64" i="10"/>
  <c r="CS64" i="10"/>
  <c r="CW64" i="10"/>
  <c r="DA64" i="10"/>
  <c r="DE64" i="10"/>
  <c r="DI64" i="10"/>
  <c r="DM64" i="10"/>
  <c r="DQ64" i="10"/>
  <c r="DU64" i="10"/>
  <c r="DY64" i="10"/>
  <c r="EC64" i="10"/>
  <c r="EG64" i="10"/>
  <c r="EK64" i="10"/>
  <c r="EO64" i="10"/>
  <c r="ES64" i="10"/>
  <c r="EW64" i="10"/>
  <c r="FA64" i="10"/>
  <c r="FE64" i="10"/>
  <c r="FI64" i="10"/>
  <c r="FM64" i="10"/>
  <c r="FQ64" i="10"/>
  <c r="FU64" i="10"/>
  <c r="FY64" i="10"/>
  <c r="GC64" i="10"/>
  <c r="GG64" i="10"/>
  <c r="GK64" i="10"/>
  <c r="GO64" i="10"/>
  <c r="GS64" i="10"/>
  <c r="GW64" i="10"/>
  <c r="HA64" i="10"/>
  <c r="HE64" i="10"/>
  <c r="HI64" i="10"/>
  <c r="HM64" i="10"/>
  <c r="HQ64" i="10"/>
  <c r="HU64" i="10"/>
  <c r="HY64" i="10"/>
  <c r="IC64" i="10"/>
  <c r="IG64" i="10"/>
  <c r="IK64" i="10"/>
  <c r="IO64" i="10"/>
  <c r="IS64" i="10"/>
  <c r="IW64" i="10"/>
  <c r="JA64" i="10"/>
  <c r="JE64" i="10"/>
  <c r="JI64" i="10"/>
  <c r="JM64" i="10"/>
  <c r="JQ64" i="10"/>
  <c r="JU64" i="10"/>
  <c r="JY64" i="10"/>
  <c r="KC64" i="10"/>
  <c r="KG64" i="10"/>
  <c r="KK64" i="10"/>
  <c r="KO64" i="10"/>
  <c r="KS64" i="10"/>
  <c r="KW64" i="10"/>
  <c r="LA64" i="10"/>
  <c r="LY64" i="10"/>
  <c r="MC64" i="10"/>
  <c r="MG64" i="10"/>
  <c r="MK64" i="10"/>
  <c r="N64" i="10"/>
  <c r="AD64" i="10"/>
  <c r="AL64" i="10"/>
  <c r="AX64" i="10"/>
  <c r="BR64" i="10"/>
  <c r="CD64" i="10"/>
  <c r="CP64" i="10"/>
  <c r="DB64" i="10"/>
  <c r="DN64" i="10"/>
  <c r="ED64" i="10"/>
  <c r="EP64" i="10"/>
  <c r="FB64" i="10"/>
  <c r="FJ64" i="10"/>
  <c r="FV64" i="10"/>
  <c r="GH64" i="10"/>
  <c r="GX64" i="10"/>
  <c r="HJ64" i="10"/>
  <c r="HV64" i="10"/>
  <c r="IL64" i="10"/>
  <c r="IX64" i="10"/>
  <c r="JJ64" i="10"/>
  <c r="JZ64" i="10"/>
  <c r="KH64" i="10"/>
  <c r="KX64" i="10"/>
  <c r="MD64" i="10"/>
  <c r="M53" i="10"/>
  <c r="Q53" i="10"/>
  <c r="U53" i="10"/>
  <c r="Y53" i="10"/>
  <c r="AC53" i="10"/>
  <c r="AG53" i="10"/>
  <c r="AK53" i="10"/>
  <c r="AO53" i="10"/>
  <c r="AS53" i="10"/>
  <c r="N53" i="10"/>
  <c r="R53" i="10"/>
  <c r="V53" i="10"/>
  <c r="Z53" i="10"/>
  <c r="AD53" i="10"/>
  <c r="AH53" i="10"/>
  <c r="AL53" i="10"/>
  <c r="AP53" i="10"/>
  <c r="AT53" i="10"/>
  <c r="AX53" i="10"/>
  <c r="BB53" i="10"/>
  <c r="K53" i="10"/>
  <c r="O53" i="10"/>
  <c r="S53" i="10"/>
  <c r="W53" i="10"/>
  <c r="AA53" i="10"/>
  <c r="AE53" i="10"/>
  <c r="AI53" i="10"/>
  <c r="AM53" i="10"/>
  <c r="AQ53" i="10"/>
  <c r="X53" i="10"/>
  <c r="AN53" i="10"/>
  <c r="AW53" i="10"/>
  <c r="BC53" i="10"/>
  <c r="BG53" i="10"/>
  <c r="BK53" i="10"/>
  <c r="BO53" i="10"/>
  <c r="BS53" i="10"/>
  <c r="BW53" i="10"/>
  <c r="CA53" i="10"/>
  <c r="CE53" i="10"/>
  <c r="CI53" i="10"/>
  <c r="CM53" i="10"/>
  <c r="CQ53" i="10"/>
  <c r="CU53" i="10"/>
  <c r="CY53" i="10"/>
  <c r="DC53" i="10"/>
  <c r="DG53" i="10"/>
  <c r="DK53" i="10"/>
  <c r="EU53" i="10"/>
  <c r="EY53" i="10"/>
  <c r="FC53" i="10"/>
  <c r="FG53" i="10"/>
  <c r="FK53" i="10"/>
  <c r="FO53" i="10"/>
  <c r="FS53" i="10"/>
  <c r="FW53" i="10"/>
  <c r="GA53" i="10"/>
  <c r="GE53" i="10"/>
  <c r="GI53" i="10"/>
  <c r="GM53" i="10"/>
  <c r="GQ53" i="10"/>
  <c r="GU53" i="10"/>
  <c r="GY53" i="10"/>
  <c r="HC53" i="10"/>
  <c r="HG53" i="10"/>
  <c r="HK53" i="10"/>
  <c r="HO53" i="10"/>
  <c r="HS53" i="10"/>
  <c r="HW53" i="10"/>
  <c r="IA53" i="10"/>
  <c r="IE53" i="10"/>
  <c r="II53" i="10"/>
  <c r="IM53" i="10"/>
  <c r="IQ53" i="10"/>
  <c r="IU53" i="10"/>
  <c r="IY53" i="10"/>
  <c r="JC53" i="10"/>
  <c r="JG53" i="10"/>
  <c r="JK53" i="10"/>
  <c r="JO53" i="10"/>
  <c r="JS53" i="10"/>
  <c r="JW53" i="10"/>
  <c r="KA53" i="10"/>
  <c r="KE53" i="10"/>
  <c r="KI53" i="10"/>
  <c r="KM53" i="10"/>
  <c r="KQ53" i="10"/>
  <c r="KU53" i="10"/>
  <c r="KY53" i="10"/>
  <c r="LC53" i="10"/>
  <c r="LG53" i="10"/>
  <c r="LK53" i="10"/>
  <c r="LO53" i="10"/>
  <c r="LS53" i="10"/>
  <c r="LW53" i="10"/>
  <c r="MA53" i="10"/>
  <c r="ME53" i="10"/>
  <c r="MI53" i="10"/>
  <c r="MM53" i="10"/>
  <c r="MQ53" i="10"/>
  <c r="MU53" i="10"/>
  <c r="MY53" i="10"/>
  <c r="NC53" i="10"/>
  <c r="L53" i="10"/>
  <c r="AB53" i="10"/>
  <c r="AR53" i="10"/>
  <c r="AY53" i="10"/>
  <c r="BD53" i="10"/>
  <c r="BH53" i="10"/>
  <c r="BL53" i="10"/>
  <c r="BP53" i="10"/>
  <c r="BT53" i="10"/>
  <c r="BX53" i="10"/>
  <c r="CB53" i="10"/>
  <c r="CF53" i="10"/>
  <c r="CJ53" i="10"/>
  <c r="CN53" i="10"/>
  <c r="CR53" i="10"/>
  <c r="CV53" i="10"/>
  <c r="CZ53" i="10"/>
  <c r="DD53" i="10"/>
  <c r="DH53" i="10"/>
  <c r="DL53" i="10"/>
  <c r="EV53" i="10"/>
  <c r="EZ53" i="10"/>
  <c r="FD53" i="10"/>
  <c r="FH53" i="10"/>
  <c r="FL53" i="10"/>
  <c r="FP53" i="10"/>
  <c r="FT53" i="10"/>
  <c r="FX53" i="10"/>
  <c r="GB53" i="10"/>
  <c r="GF53" i="10"/>
  <c r="GJ53" i="10"/>
  <c r="GN53" i="10"/>
  <c r="GR53" i="10"/>
  <c r="GV53" i="10"/>
  <c r="GZ53" i="10"/>
  <c r="HD53" i="10"/>
  <c r="HH53" i="10"/>
  <c r="HL53" i="10"/>
  <c r="HP53" i="10"/>
  <c r="HT53" i="10"/>
  <c r="HX53" i="10"/>
  <c r="IB53" i="10"/>
  <c r="IF53" i="10"/>
  <c r="IJ53" i="10"/>
  <c r="IN53" i="10"/>
  <c r="IR53" i="10"/>
  <c r="IV53" i="10"/>
  <c r="IZ53" i="10"/>
  <c r="JD53" i="10"/>
  <c r="JH53" i="10"/>
  <c r="JL53" i="10"/>
  <c r="JP53" i="10"/>
  <c r="JT53" i="10"/>
  <c r="JX53" i="10"/>
  <c r="KB53" i="10"/>
  <c r="KF53" i="10"/>
  <c r="KJ53" i="10"/>
  <c r="KN53" i="10"/>
  <c r="KR53" i="10"/>
  <c r="KV53" i="10"/>
  <c r="KZ53" i="10"/>
  <c r="LD53" i="10"/>
  <c r="LH53" i="10"/>
  <c r="LL53" i="10"/>
  <c r="LP53" i="10"/>
  <c r="LT53" i="10"/>
  <c r="LX53" i="10"/>
  <c r="MB53" i="10"/>
  <c r="MF53" i="10"/>
  <c r="MJ53" i="10"/>
  <c r="MN53" i="10"/>
  <c r="MR53" i="10"/>
  <c r="MV53" i="10"/>
  <c r="MZ53" i="10"/>
  <c r="ND53" i="10"/>
  <c r="P53" i="10"/>
  <c r="AF53" i="10"/>
  <c r="AU53" i="10"/>
  <c r="AZ53" i="10"/>
  <c r="BE53" i="10"/>
  <c r="BI53" i="10"/>
  <c r="BM53" i="10"/>
  <c r="BQ53" i="10"/>
  <c r="BU53" i="10"/>
  <c r="BY53" i="10"/>
  <c r="CC53" i="10"/>
  <c r="CG53" i="10"/>
  <c r="CK53" i="10"/>
  <c r="CO53" i="10"/>
  <c r="CS53" i="10"/>
  <c r="CW53" i="10"/>
  <c r="DA53" i="10"/>
  <c r="DE53" i="10"/>
  <c r="DI53" i="10"/>
  <c r="DM53" i="10"/>
  <c r="EW53" i="10"/>
  <c r="FA53" i="10"/>
  <c r="FE53" i="10"/>
  <c r="FI53" i="10"/>
  <c r="FM53" i="10"/>
  <c r="FQ53" i="10"/>
  <c r="FU53" i="10"/>
  <c r="FY53" i="10"/>
  <c r="GC53" i="10"/>
  <c r="GG53" i="10"/>
  <c r="GK53" i="10"/>
  <c r="GO53" i="10"/>
  <c r="GS53" i="10"/>
  <c r="GW53" i="10"/>
  <c r="HA53" i="10"/>
  <c r="HE53" i="10"/>
  <c r="HI53" i="10"/>
  <c r="HM53" i="10"/>
  <c r="HQ53" i="10"/>
  <c r="HU53" i="10"/>
  <c r="HY53" i="10"/>
  <c r="IC53" i="10"/>
  <c r="IG53" i="10"/>
  <c r="IK53" i="10"/>
  <c r="IO53" i="10"/>
  <c r="IS53" i="10"/>
  <c r="IW53" i="10"/>
  <c r="JA53" i="10"/>
  <c r="JE53" i="10"/>
  <c r="JI53" i="10"/>
  <c r="JM53" i="10"/>
  <c r="JQ53" i="10"/>
  <c r="JU53" i="10"/>
  <c r="JY53" i="10"/>
  <c r="KC53" i="10"/>
  <c r="KG53" i="10"/>
  <c r="KK53" i="10"/>
  <c r="KO53" i="10"/>
  <c r="KS53" i="10"/>
  <c r="KW53" i="10"/>
  <c r="LA53" i="10"/>
  <c r="LE53" i="10"/>
  <c r="LI53" i="10"/>
  <c r="LM53" i="10"/>
  <c r="LQ53" i="10"/>
  <c r="LU53" i="10"/>
  <c r="LY53" i="10"/>
  <c r="MC53" i="10"/>
  <c r="MG53" i="10"/>
  <c r="MK53" i="10"/>
  <c r="MO53" i="10"/>
  <c r="MS53" i="10"/>
  <c r="MW53" i="10"/>
  <c r="NA53" i="10"/>
  <c r="NE53" i="10"/>
  <c r="T53" i="10"/>
  <c r="BF53" i="10"/>
  <c r="BV53" i="10"/>
  <c r="CL53" i="10"/>
  <c r="DB53" i="10"/>
  <c r="EX53" i="10"/>
  <c r="FN53" i="10"/>
  <c r="GD53" i="10"/>
  <c r="GT53" i="10"/>
  <c r="HJ53" i="10"/>
  <c r="HZ53" i="10"/>
  <c r="IP53" i="10"/>
  <c r="JF53" i="10"/>
  <c r="JV53" i="10"/>
  <c r="KL53" i="10"/>
  <c r="LB53" i="10"/>
  <c r="LR53" i="10"/>
  <c r="MH53" i="10"/>
  <c r="MX53" i="10"/>
  <c r="AJ53" i="10"/>
  <c r="BJ53" i="10"/>
  <c r="BZ53" i="10"/>
  <c r="CP53" i="10"/>
  <c r="DF53" i="10"/>
  <c r="FB53" i="10"/>
  <c r="FR53" i="10"/>
  <c r="GH53" i="10"/>
  <c r="GX53" i="10"/>
  <c r="HN53" i="10"/>
  <c r="ID53" i="10"/>
  <c r="IT53" i="10"/>
  <c r="JJ53" i="10"/>
  <c r="JZ53" i="10"/>
  <c r="KP53" i="10"/>
  <c r="LF53" i="10"/>
  <c r="LV53" i="10"/>
  <c r="ML53" i="10"/>
  <c r="NB53" i="10"/>
  <c r="AV53" i="10"/>
  <c r="BN53" i="10"/>
  <c r="CD53" i="10"/>
  <c r="CT53" i="10"/>
  <c r="DJ53" i="10"/>
  <c r="FF53" i="10"/>
  <c r="FV53" i="10"/>
  <c r="GL53" i="10"/>
  <c r="HB53" i="10"/>
  <c r="HR53" i="10"/>
  <c r="IH53" i="10"/>
  <c r="IX53" i="10"/>
  <c r="JN53" i="10"/>
  <c r="KD53" i="10"/>
  <c r="KT53" i="10"/>
  <c r="LJ53" i="10"/>
  <c r="LZ53" i="10"/>
  <c r="MP53" i="10"/>
  <c r="NF53" i="10"/>
  <c r="CH53" i="10"/>
  <c r="HF53" i="10"/>
  <c r="JR53" i="10"/>
  <c r="MD53" i="10"/>
  <c r="CX53" i="10"/>
  <c r="FJ53" i="10"/>
  <c r="HV53" i="10"/>
  <c r="KH53" i="10"/>
  <c r="MT53" i="10"/>
  <c r="BA53" i="10"/>
  <c r="FZ53" i="10"/>
  <c r="IL53" i="10"/>
  <c r="KX53" i="10"/>
  <c r="GP53" i="10"/>
  <c r="JB53" i="10"/>
  <c r="J53" i="10"/>
  <c r="BR53" i="10"/>
  <c r="LN53" i="10"/>
  <c r="K55" i="10"/>
  <c r="O55" i="10"/>
  <c r="S55" i="10"/>
  <c r="W55" i="10"/>
  <c r="AA55" i="10"/>
  <c r="AE55" i="10"/>
  <c r="AI55" i="10"/>
  <c r="AM55" i="10"/>
  <c r="AQ55" i="10"/>
  <c r="AU55" i="10"/>
  <c r="AY55" i="10"/>
  <c r="BC55" i="10"/>
  <c r="BG55" i="10"/>
  <c r="BK55" i="10"/>
  <c r="BO55" i="10"/>
  <c r="BS55" i="10"/>
  <c r="BW55" i="10"/>
  <c r="CA55" i="10"/>
  <c r="CE55" i="10"/>
  <c r="CI55" i="10"/>
  <c r="CM55" i="10"/>
  <c r="CQ55" i="10"/>
  <c r="CU55" i="10"/>
  <c r="CY55" i="10"/>
  <c r="DC55" i="10"/>
  <c r="DG55" i="10"/>
  <c r="DK55" i="10"/>
  <c r="DO55" i="10"/>
  <c r="DS55" i="10"/>
  <c r="DW55" i="10"/>
  <c r="EA55" i="10"/>
  <c r="EE55" i="10"/>
  <c r="EI55" i="10"/>
  <c r="EM55" i="10"/>
  <c r="EQ55" i="10"/>
  <c r="EU55" i="10"/>
  <c r="GI55" i="10"/>
  <c r="GM55" i="10"/>
  <c r="GQ55" i="10"/>
  <c r="GU55" i="10"/>
  <c r="GY55" i="10"/>
  <c r="HC55" i="10"/>
  <c r="HG55" i="10"/>
  <c r="HK55" i="10"/>
  <c r="HO55" i="10"/>
  <c r="HS55" i="10"/>
  <c r="HW55" i="10"/>
  <c r="IA55" i="10"/>
  <c r="IE55" i="10"/>
  <c r="II55" i="10"/>
  <c r="IM55" i="10"/>
  <c r="IQ55" i="10"/>
  <c r="IU55" i="10"/>
  <c r="IY55" i="10"/>
  <c r="JC55" i="10"/>
  <c r="JG55" i="10"/>
  <c r="JK55" i="10"/>
  <c r="JO55" i="10"/>
  <c r="JS55" i="10"/>
  <c r="JW55" i="10"/>
  <c r="KA55" i="10"/>
  <c r="KE55" i="10"/>
  <c r="KI55" i="10"/>
  <c r="KM55" i="10"/>
  <c r="KQ55" i="10"/>
  <c r="KU55" i="10"/>
  <c r="KY55" i="10"/>
  <c r="LC55" i="10"/>
  <c r="LG55" i="10"/>
  <c r="LK55" i="10"/>
  <c r="LO55" i="10"/>
  <c r="LS55" i="10"/>
  <c r="LW55" i="10"/>
  <c r="MA55" i="10"/>
  <c r="ME55" i="10"/>
  <c r="MI55" i="10"/>
  <c r="MM55" i="10"/>
  <c r="MQ55" i="10"/>
  <c r="MU55" i="10"/>
  <c r="MY55" i="10"/>
  <c r="NC55" i="10"/>
  <c r="L55" i="10"/>
  <c r="P55" i="10"/>
  <c r="T55" i="10"/>
  <c r="X55" i="10"/>
  <c r="AB55" i="10"/>
  <c r="AF55" i="10"/>
  <c r="AJ55" i="10"/>
  <c r="AN55" i="10"/>
  <c r="AR55" i="10"/>
  <c r="AV55" i="10"/>
  <c r="AZ55" i="10"/>
  <c r="BD55" i="10"/>
  <c r="BH55" i="10"/>
  <c r="BL55" i="10"/>
  <c r="BP55" i="10"/>
  <c r="BT55" i="10"/>
  <c r="BX55" i="10"/>
  <c r="CB55" i="10"/>
  <c r="CF55" i="10"/>
  <c r="CJ55" i="10"/>
  <c r="CN55" i="10"/>
  <c r="CR55" i="10"/>
  <c r="CV55" i="10"/>
  <c r="CZ55" i="10"/>
  <c r="DD55" i="10"/>
  <c r="DH55" i="10"/>
  <c r="DL55" i="10"/>
  <c r="DP55" i="10"/>
  <c r="DT55" i="10"/>
  <c r="DX55" i="10"/>
  <c r="EB55" i="10"/>
  <c r="EF55" i="10"/>
  <c r="EJ55" i="10"/>
  <c r="EN55" i="10"/>
  <c r="ER55" i="10"/>
  <c r="EV55" i="10"/>
  <c r="GJ55" i="10"/>
  <c r="GN55" i="10"/>
  <c r="GR55" i="10"/>
  <c r="GV55" i="10"/>
  <c r="GZ55" i="10"/>
  <c r="HD55" i="10"/>
  <c r="HH55" i="10"/>
  <c r="HL55" i="10"/>
  <c r="HP55" i="10"/>
  <c r="HT55" i="10"/>
  <c r="HX55" i="10"/>
  <c r="IB55" i="10"/>
  <c r="IF55" i="10"/>
  <c r="IJ55" i="10"/>
  <c r="IN55" i="10"/>
  <c r="IR55" i="10"/>
  <c r="IV55" i="10"/>
  <c r="IZ55" i="10"/>
  <c r="JD55" i="10"/>
  <c r="JH55" i="10"/>
  <c r="JL55" i="10"/>
  <c r="JP55" i="10"/>
  <c r="JT55" i="10"/>
  <c r="JX55" i="10"/>
  <c r="KB55" i="10"/>
  <c r="KF55" i="10"/>
  <c r="KJ55" i="10"/>
  <c r="KN55" i="10"/>
  <c r="KR55" i="10"/>
  <c r="KV55" i="10"/>
  <c r="KZ55" i="10"/>
  <c r="LD55" i="10"/>
  <c r="LH55" i="10"/>
  <c r="LL55" i="10"/>
  <c r="LP55" i="10"/>
  <c r="LT55" i="10"/>
  <c r="LX55" i="10"/>
  <c r="MB55" i="10"/>
  <c r="MF55" i="10"/>
  <c r="MJ55" i="10"/>
  <c r="MN55" i="10"/>
  <c r="MR55" i="10"/>
  <c r="MV55" i="10"/>
  <c r="MZ55" i="10"/>
  <c r="ND55" i="10"/>
  <c r="M55" i="10"/>
  <c r="Q55" i="10"/>
  <c r="U55" i="10"/>
  <c r="Y55" i="10"/>
  <c r="AC55" i="10"/>
  <c r="AG55" i="10"/>
  <c r="AK55" i="10"/>
  <c r="AO55" i="10"/>
  <c r="AS55" i="10"/>
  <c r="AW55" i="10"/>
  <c r="BA55" i="10"/>
  <c r="BE55" i="10"/>
  <c r="BI55" i="10"/>
  <c r="BM55" i="10"/>
  <c r="BQ55" i="10"/>
  <c r="BU55" i="10"/>
  <c r="BY55" i="10"/>
  <c r="CC55" i="10"/>
  <c r="CG55" i="10"/>
  <c r="CK55" i="10"/>
  <c r="CO55" i="10"/>
  <c r="CS55" i="10"/>
  <c r="CW55" i="10"/>
  <c r="DA55" i="10"/>
  <c r="DE55" i="10"/>
  <c r="DI55" i="10"/>
  <c r="DM55" i="10"/>
  <c r="DQ55" i="10"/>
  <c r="DU55" i="10"/>
  <c r="DY55" i="10"/>
  <c r="EC55" i="10"/>
  <c r="EG55" i="10"/>
  <c r="EK55" i="10"/>
  <c r="EO55" i="10"/>
  <c r="ES55" i="10"/>
  <c r="EW55" i="10"/>
  <c r="GK55" i="10"/>
  <c r="GO55" i="10"/>
  <c r="GS55" i="10"/>
  <c r="GW55" i="10"/>
  <c r="HA55" i="10"/>
  <c r="HE55" i="10"/>
  <c r="HI55" i="10"/>
  <c r="HM55" i="10"/>
  <c r="HQ55" i="10"/>
  <c r="HU55" i="10"/>
  <c r="HY55" i="10"/>
  <c r="IC55" i="10"/>
  <c r="IG55" i="10"/>
  <c r="IK55" i="10"/>
  <c r="IO55" i="10"/>
  <c r="IS55" i="10"/>
  <c r="IW55" i="10"/>
  <c r="JA55" i="10"/>
  <c r="JE55" i="10"/>
  <c r="JI55" i="10"/>
  <c r="JM55" i="10"/>
  <c r="JQ55" i="10"/>
  <c r="JU55" i="10"/>
  <c r="JY55" i="10"/>
  <c r="KC55" i="10"/>
  <c r="KG55" i="10"/>
  <c r="KK55" i="10"/>
  <c r="KO55" i="10"/>
  <c r="KS55" i="10"/>
  <c r="KW55" i="10"/>
  <c r="LA55" i="10"/>
  <c r="LE55" i="10"/>
  <c r="LI55" i="10"/>
  <c r="LM55" i="10"/>
  <c r="LQ55" i="10"/>
  <c r="LU55" i="10"/>
  <c r="LY55" i="10"/>
  <c r="MC55" i="10"/>
  <c r="MG55" i="10"/>
  <c r="MK55" i="10"/>
  <c r="MO55" i="10"/>
  <c r="MS55" i="10"/>
  <c r="MW55" i="10"/>
  <c r="NA55" i="10"/>
  <c r="NE55" i="10"/>
  <c r="Z55" i="10"/>
  <c r="AP55" i="10"/>
  <c r="BF55" i="10"/>
  <c r="BV55" i="10"/>
  <c r="CL55" i="10"/>
  <c r="DB55" i="10"/>
  <c r="DR55" i="10"/>
  <c r="EH55" i="10"/>
  <c r="GT55" i="10"/>
  <c r="HJ55" i="10"/>
  <c r="HZ55" i="10"/>
  <c r="IP55" i="10"/>
  <c r="JF55" i="10"/>
  <c r="JV55" i="10"/>
  <c r="KL55" i="10"/>
  <c r="LB55" i="10"/>
  <c r="LR55" i="10"/>
  <c r="MH55" i="10"/>
  <c r="MX55" i="10"/>
  <c r="N55" i="10"/>
  <c r="AD55" i="10"/>
  <c r="AT55" i="10"/>
  <c r="BJ55" i="10"/>
  <c r="BZ55" i="10"/>
  <c r="CP55" i="10"/>
  <c r="DF55" i="10"/>
  <c r="DV55" i="10"/>
  <c r="EL55" i="10"/>
  <c r="GX55" i="10"/>
  <c r="HN55" i="10"/>
  <c r="ID55" i="10"/>
  <c r="IT55" i="10"/>
  <c r="JJ55" i="10"/>
  <c r="JZ55" i="10"/>
  <c r="KP55" i="10"/>
  <c r="LF55" i="10"/>
  <c r="LV55" i="10"/>
  <c r="ML55" i="10"/>
  <c r="NB55" i="10"/>
  <c r="R55" i="10"/>
  <c r="AH55" i="10"/>
  <c r="AX55" i="10"/>
  <c r="BN55" i="10"/>
  <c r="CD55" i="10"/>
  <c r="CT55" i="10"/>
  <c r="DJ55" i="10"/>
  <c r="DZ55" i="10"/>
  <c r="EP55" i="10"/>
  <c r="GL55" i="10"/>
  <c r="HB55" i="10"/>
  <c r="HR55" i="10"/>
  <c r="IH55" i="10"/>
  <c r="IX55" i="10"/>
  <c r="JN55" i="10"/>
  <c r="KD55" i="10"/>
  <c r="KT55" i="10"/>
  <c r="LJ55" i="10"/>
  <c r="LZ55" i="10"/>
  <c r="MP55" i="10"/>
  <c r="NF55" i="10"/>
  <c r="BR55" i="10"/>
  <c r="ED55" i="10"/>
  <c r="GP55" i="10"/>
  <c r="JB55" i="10"/>
  <c r="LN55" i="10"/>
  <c r="V55" i="10"/>
  <c r="CH55" i="10"/>
  <c r="ET55" i="10"/>
  <c r="HF55" i="10"/>
  <c r="JR55" i="10"/>
  <c r="MD55" i="10"/>
  <c r="AL55" i="10"/>
  <c r="CX55" i="10"/>
  <c r="HV55" i="10"/>
  <c r="KH55" i="10"/>
  <c r="MT55" i="10"/>
  <c r="IL55" i="10"/>
  <c r="BB55" i="10"/>
  <c r="KX55" i="10"/>
  <c r="DN55" i="10"/>
  <c r="J55" i="10"/>
  <c r="N58" i="10"/>
  <c r="R58" i="10"/>
  <c r="V58" i="10"/>
  <c r="Z58" i="10"/>
  <c r="AD58" i="10"/>
  <c r="AH58" i="10"/>
  <c r="AL58" i="10"/>
  <c r="AP58" i="10"/>
  <c r="AT58" i="10"/>
  <c r="AX58" i="10"/>
  <c r="BB58" i="10"/>
  <c r="BF58" i="10"/>
  <c r="BJ58" i="10"/>
  <c r="BN58" i="10"/>
  <c r="BR58" i="10"/>
  <c r="BV58" i="10"/>
  <c r="BZ58" i="10"/>
  <c r="CD58" i="10"/>
  <c r="CH58" i="10"/>
  <c r="CL58" i="10"/>
  <c r="CP58" i="10"/>
  <c r="CT58" i="10"/>
  <c r="CX58" i="10"/>
  <c r="DB58" i="10"/>
  <c r="DF58" i="10"/>
  <c r="DJ58" i="10"/>
  <c r="DN58" i="10"/>
  <c r="DR58" i="10"/>
  <c r="DV58" i="10"/>
  <c r="DZ58" i="10"/>
  <c r="ED58" i="10"/>
  <c r="EH58" i="10"/>
  <c r="EL58" i="10"/>
  <c r="EP58" i="10"/>
  <c r="ET58" i="10"/>
  <c r="EX58" i="10"/>
  <c r="FB58" i="10"/>
  <c r="FF58" i="10"/>
  <c r="FJ58" i="10"/>
  <c r="FN58" i="10"/>
  <c r="FR58" i="10"/>
  <c r="FV58" i="10"/>
  <c r="FZ58" i="10"/>
  <c r="GD58" i="10"/>
  <c r="GH58" i="10"/>
  <c r="GL58" i="10"/>
  <c r="GP58" i="10"/>
  <c r="GT58" i="10"/>
  <c r="GX58" i="10"/>
  <c r="IT58" i="10"/>
  <c r="IX58" i="10"/>
  <c r="JB58" i="10"/>
  <c r="JF58" i="10"/>
  <c r="JJ58" i="10"/>
  <c r="JN58" i="10"/>
  <c r="JR58" i="10"/>
  <c r="JV58" i="10"/>
  <c r="JZ58" i="10"/>
  <c r="KD58" i="10"/>
  <c r="KH58" i="10"/>
  <c r="KL58" i="10"/>
  <c r="KP58" i="10"/>
  <c r="KT58" i="10"/>
  <c r="KX58" i="10"/>
  <c r="LB58" i="10"/>
  <c r="LF58" i="10"/>
  <c r="LJ58" i="10"/>
  <c r="LN58" i="10"/>
  <c r="LR58" i="10"/>
  <c r="LV58" i="10"/>
  <c r="LZ58" i="10"/>
  <c r="MD58" i="10"/>
  <c r="MH58" i="10"/>
  <c r="ML58" i="10"/>
  <c r="MP58" i="10"/>
  <c r="MT58" i="10"/>
  <c r="MX58" i="10"/>
  <c r="NB58" i="10"/>
  <c r="NF58" i="10"/>
  <c r="K58" i="10"/>
  <c r="O58" i="10"/>
  <c r="S58" i="10"/>
  <c r="W58" i="10"/>
  <c r="AA58" i="10"/>
  <c r="AE58" i="10"/>
  <c r="AI58" i="10"/>
  <c r="AM58" i="10"/>
  <c r="AQ58" i="10"/>
  <c r="AU58" i="10"/>
  <c r="AY58" i="10"/>
  <c r="BC58" i="10"/>
  <c r="BG58" i="10"/>
  <c r="BK58" i="10"/>
  <c r="BO58" i="10"/>
  <c r="BS58" i="10"/>
  <c r="BW58" i="10"/>
  <c r="CA58" i="10"/>
  <c r="CE58" i="10"/>
  <c r="CI58" i="10"/>
  <c r="CM58" i="10"/>
  <c r="CQ58" i="10"/>
  <c r="CU58" i="10"/>
  <c r="CY58" i="10"/>
  <c r="DC58" i="10"/>
  <c r="DG58" i="10"/>
  <c r="DK58" i="10"/>
  <c r="DO58" i="10"/>
  <c r="DS58" i="10"/>
  <c r="DW58" i="10"/>
  <c r="EA58" i="10"/>
  <c r="EE58" i="10"/>
  <c r="EI58" i="10"/>
  <c r="EM58" i="10"/>
  <c r="EQ58" i="10"/>
  <c r="EU58" i="10"/>
  <c r="EY58" i="10"/>
  <c r="FC58" i="10"/>
  <c r="FG58" i="10"/>
  <c r="FK58" i="10"/>
  <c r="FO58" i="10"/>
  <c r="FS58" i="10"/>
  <c r="FW58" i="10"/>
  <c r="GA58" i="10"/>
  <c r="GE58" i="10"/>
  <c r="GI58" i="10"/>
  <c r="GM58" i="10"/>
  <c r="GQ58" i="10"/>
  <c r="GU58" i="10"/>
  <c r="GY58" i="10"/>
  <c r="HS58" i="10"/>
  <c r="IQ58" i="10"/>
  <c r="IU58" i="10"/>
  <c r="IY58" i="10"/>
  <c r="JC58" i="10"/>
  <c r="JG58" i="10"/>
  <c r="JK58" i="10"/>
  <c r="JO58" i="10"/>
  <c r="JS58" i="10"/>
  <c r="JW58" i="10"/>
  <c r="KA58" i="10"/>
  <c r="KE58" i="10"/>
  <c r="KI58" i="10"/>
  <c r="KM58" i="10"/>
  <c r="KQ58" i="10"/>
  <c r="KU58" i="10"/>
  <c r="KY58" i="10"/>
  <c r="LC58" i="10"/>
  <c r="LG58" i="10"/>
  <c r="LK58" i="10"/>
  <c r="LO58" i="10"/>
  <c r="LS58" i="10"/>
  <c r="LW58" i="10"/>
  <c r="MA58" i="10"/>
  <c r="ME58" i="10"/>
  <c r="MI58" i="10"/>
  <c r="MM58" i="10"/>
  <c r="MQ58" i="10"/>
  <c r="MU58" i="10"/>
  <c r="MY58" i="10"/>
  <c r="NC58" i="10"/>
  <c r="L58" i="10"/>
  <c r="P58" i="10"/>
  <c r="T58" i="10"/>
  <c r="X58" i="10"/>
  <c r="AB58" i="10"/>
  <c r="AF58" i="10"/>
  <c r="AJ58" i="10"/>
  <c r="AN58" i="10"/>
  <c r="AR58" i="10"/>
  <c r="AV58" i="10"/>
  <c r="AZ58" i="10"/>
  <c r="BD58" i="10"/>
  <c r="BH58" i="10"/>
  <c r="BL58" i="10"/>
  <c r="BP58" i="10"/>
  <c r="BT58" i="10"/>
  <c r="BX58" i="10"/>
  <c r="CB58" i="10"/>
  <c r="CF58" i="10"/>
  <c r="CJ58" i="10"/>
  <c r="CN58" i="10"/>
  <c r="CR58" i="10"/>
  <c r="CV58" i="10"/>
  <c r="CZ58" i="10"/>
  <c r="DD58" i="10"/>
  <c r="DH58" i="10"/>
  <c r="DL58" i="10"/>
  <c r="DP58" i="10"/>
  <c r="DT58" i="10"/>
  <c r="DX58" i="10"/>
  <c r="EB58" i="10"/>
  <c r="EF58" i="10"/>
  <c r="EJ58" i="10"/>
  <c r="EN58" i="10"/>
  <c r="ER58" i="10"/>
  <c r="EV58" i="10"/>
  <c r="EZ58" i="10"/>
  <c r="FD58" i="10"/>
  <c r="FH58" i="10"/>
  <c r="FL58" i="10"/>
  <c r="FP58" i="10"/>
  <c r="FT58" i="10"/>
  <c r="FX58" i="10"/>
  <c r="GB58" i="10"/>
  <c r="GF58" i="10"/>
  <c r="GJ58" i="10"/>
  <c r="GN58" i="10"/>
  <c r="GR58" i="10"/>
  <c r="GV58" i="10"/>
  <c r="HT58" i="10"/>
  <c r="IR58" i="10"/>
  <c r="IV58" i="10"/>
  <c r="IZ58" i="10"/>
  <c r="JD58" i="10"/>
  <c r="JH58" i="10"/>
  <c r="JL58" i="10"/>
  <c r="JP58" i="10"/>
  <c r="JT58" i="10"/>
  <c r="JX58" i="10"/>
  <c r="KB58" i="10"/>
  <c r="KF58" i="10"/>
  <c r="KJ58" i="10"/>
  <c r="KN58" i="10"/>
  <c r="KR58" i="10"/>
  <c r="KV58" i="10"/>
  <c r="KZ58" i="10"/>
  <c r="LD58" i="10"/>
  <c r="LH58" i="10"/>
  <c r="LL58" i="10"/>
  <c r="LP58" i="10"/>
  <c r="LT58" i="10"/>
  <c r="LX58" i="10"/>
  <c r="MB58" i="10"/>
  <c r="MF58" i="10"/>
  <c r="MJ58" i="10"/>
  <c r="MN58" i="10"/>
  <c r="MR58" i="10"/>
  <c r="MV58" i="10"/>
  <c r="MZ58" i="10"/>
  <c r="ND58" i="10"/>
  <c r="M58" i="10"/>
  <c r="AC58" i="10"/>
  <c r="AS58" i="10"/>
  <c r="BI58" i="10"/>
  <c r="BY58" i="10"/>
  <c r="CO58" i="10"/>
  <c r="DE58" i="10"/>
  <c r="DU58" i="10"/>
  <c r="EK58" i="10"/>
  <c r="FA58" i="10"/>
  <c r="FQ58" i="10"/>
  <c r="GG58" i="10"/>
  <c r="GW58" i="10"/>
  <c r="IS58" i="10"/>
  <c r="JI58" i="10"/>
  <c r="JY58" i="10"/>
  <c r="KO58" i="10"/>
  <c r="LE58" i="10"/>
  <c r="LU58" i="10"/>
  <c r="MK58" i="10"/>
  <c r="NA58" i="10"/>
  <c r="Q58" i="10"/>
  <c r="AG58" i="10"/>
  <c r="AW58" i="10"/>
  <c r="BM58" i="10"/>
  <c r="CC58" i="10"/>
  <c r="CS58" i="10"/>
  <c r="DI58" i="10"/>
  <c r="DY58" i="10"/>
  <c r="EO58" i="10"/>
  <c r="FE58" i="10"/>
  <c r="FU58" i="10"/>
  <c r="GK58" i="10"/>
  <c r="IW58" i="10"/>
  <c r="JM58" i="10"/>
  <c r="KC58" i="10"/>
  <c r="KS58" i="10"/>
  <c r="LI58" i="10"/>
  <c r="LY58" i="10"/>
  <c r="MO58" i="10"/>
  <c r="NE58" i="10"/>
  <c r="U58" i="10"/>
  <c r="AK58" i="10"/>
  <c r="BA58" i="10"/>
  <c r="BQ58" i="10"/>
  <c r="CG58" i="10"/>
  <c r="CW58" i="10"/>
  <c r="DM58" i="10"/>
  <c r="EC58" i="10"/>
  <c r="ES58" i="10"/>
  <c r="FI58" i="10"/>
  <c r="FY58" i="10"/>
  <c r="GO58" i="10"/>
  <c r="HU58" i="10"/>
  <c r="JA58" i="10"/>
  <c r="JQ58" i="10"/>
  <c r="KG58" i="10"/>
  <c r="KW58" i="10"/>
  <c r="LM58" i="10"/>
  <c r="MC58" i="10"/>
  <c r="MS58" i="10"/>
  <c r="AO58" i="10"/>
  <c r="DA58" i="10"/>
  <c r="FM58" i="10"/>
  <c r="KK58" i="10"/>
  <c r="MW58" i="10"/>
  <c r="Y58" i="10"/>
  <c r="EW58" i="10"/>
  <c r="MG58" i="10"/>
  <c r="BE58" i="10"/>
  <c r="DQ58" i="10"/>
  <c r="GC58" i="10"/>
  <c r="LA58" i="10"/>
  <c r="JU58" i="10"/>
  <c r="BU58" i="10"/>
  <c r="EG58" i="10"/>
  <c r="GS58" i="10"/>
  <c r="JE58" i="10"/>
  <c r="LQ58" i="10"/>
  <c r="J58" i="10"/>
  <c r="CK58" i="10"/>
  <c r="M52" i="10"/>
  <c r="Q52" i="10"/>
  <c r="U52" i="10"/>
  <c r="Y52" i="10"/>
  <c r="AC52" i="10"/>
  <c r="AG52" i="10"/>
  <c r="AK52" i="10"/>
  <c r="AO52" i="10"/>
  <c r="AS52" i="10"/>
  <c r="AW52" i="10"/>
  <c r="BA52" i="10"/>
  <c r="BE52" i="10"/>
  <c r="BI52" i="10"/>
  <c r="BM52" i="10"/>
  <c r="BQ52" i="10"/>
  <c r="BU52" i="10"/>
  <c r="BY52" i="10"/>
  <c r="CC52" i="10"/>
  <c r="CG52" i="10"/>
  <c r="CK52" i="10"/>
  <c r="CO52" i="10"/>
  <c r="CS52" i="10"/>
  <c r="EC52" i="10"/>
  <c r="EG52" i="10"/>
  <c r="EK52" i="10"/>
  <c r="EO52" i="10"/>
  <c r="ES52" i="10"/>
  <c r="EW52" i="10"/>
  <c r="FA52" i="10"/>
  <c r="FE52" i="10"/>
  <c r="FI52" i="10"/>
  <c r="FM52" i="10"/>
  <c r="FQ52" i="10"/>
  <c r="FU52" i="10"/>
  <c r="FY52" i="10"/>
  <c r="GC52" i="10"/>
  <c r="GG52" i="10"/>
  <c r="GK52" i="10"/>
  <c r="GO52" i="10"/>
  <c r="GS52" i="10"/>
  <c r="GW52" i="10"/>
  <c r="HA52" i="10"/>
  <c r="HE52" i="10"/>
  <c r="HI52" i="10"/>
  <c r="HM52" i="10"/>
  <c r="HQ52" i="10"/>
  <c r="HU52" i="10"/>
  <c r="HY52" i="10"/>
  <c r="IC52" i="10"/>
  <c r="IG52" i="10"/>
  <c r="IK52" i="10"/>
  <c r="IO52" i="10"/>
  <c r="IS52" i="10"/>
  <c r="IW52" i="10"/>
  <c r="JA52" i="10"/>
  <c r="JE52" i="10"/>
  <c r="JI52" i="10"/>
  <c r="JM52" i="10"/>
  <c r="JQ52" i="10"/>
  <c r="JU52" i="10"/>
  <c r="JY52" i="10"/>
  <c r="KC52" i="10"/>
  <c r="KG52" i="10"/>
  <c r="KK52" i="10"/>
  <c r="KO52" i="10"/>
  <c r="KS52" i="10"/>
  <c r="KW52" i="10"/>
  <c r="LA52" i="10"/>
  <c r="LE52" i="10"/>
  <c r="LI52" i="10"/>
  <c r="LM52" i="10"/>
  <c r="LQ52" i="10"/>
  <c r="LU52" i="10"/>
  <c r="LY52" i="10"/>
  <c r="MC52" i="10"/>
  <c r="MG52" i="10"/>
  <c r="MK52" i="10"/>
  <c r="MO52" i="10"/>
  <c r="MS52" i="10"/>
  <c r="MW52" i="10"/>
  <c r="NA52" i="10"/>
  <c r="NE52" i="10"/>
  <c r="N52" i="10"/>
  <c r="R52" i="10"/>
  <c r="V52" i="10"/>
  <c r="Z52" i="10"/>
  <c r="AD52" i="10"/>
  <c r="AH52" i="10"/>
  <c r="AL52" i="10"/>
  <c r="AP52" i="10"/>
  <c r="AT52" i="10"/>
  <c r="AX52" i="10"/>
  <c r="BB52" i="10"/>
  <c r="BF52" i="10"/>
  <c r="BJ52" i="10"/>
  <c r="BN52" i="10"/>
  <c r="BR52" i="10"/>
  <c r="BV52" i="10"/>
  <c r="BZ52" i="10"/>
  <c r="CD52" i="10"/>
  <c r="CH52" i="10"/>
  <c r="CL52" i="10"/>
  <c r="CP52" i="10"/>
  <c r="CT52" i="10"/>
  <c r="ED52" i="10"/>
  <c r="EH52" i="10"/>
  <c r="EL52" i="10"/>
  <c r="EP52" i="10"/>
  <c r="ET52" i="10"/>
  <c r="EX52" i="10"/>
  <c r="FB52" i="10"/>
  <c r="FF52" i="10"/>
  <c r="FJ52" i="10"/>
  <c r="FN52" i="10"/>
  <c r="FR52" i="10"/>
  <c r="FV52" i="10"/>
  <c r="FZ52" i="10"/>
  <c r="GD52" i="10"/>
  <c r="GH52" i="10"/>
  <c r="GL52" i="10"/>
  <c r="GP52" i="10"/>
  <c r="GT52" i="10"/>
  <c r="GX52" i="10"/>
  <c r="HB52" i="10"/>
  <c r="HF52" i="10"/>
  <c r="HJ52" i="10"/>
  <c r="HN52" i="10"/>
  <c r="HR52" i="10"/>
  <c r="HV52" i="10"/>
  <c r="HZ52" i="10"/>
  <c r="ID52" i="10"/>
  <c r="IH52" i="10"/>
  <c r="IL52" i="10"/>
  <c r="IP52" i="10"/>
  <c r="IT52" i="10"/>
  <c r="IX52" i="10"/>
  <c r="JB52" i="10"/>
  <c r="JF52" i="10"/>
  <c r="JJ52" i="10"/>
  <c r="JN52" i="10"/>
  <c r="JR52" i="10"/>
  <c r="JV52" i="10"/>
  <c r="JZ52" i="10"/>
  <c r="KD52" i="10"/>
  <c r="KH52" i="10"/>
  <c r="KL52" i="10"/>
  <c r="KP52" i="10"/>
  <c r="KT52" i="10"/>
  <c r="KX52" i="10"/>
  <c r="LB52" i="10"/>
  <c r="LF52" i="10"/>
  <c r="LJ52" i="10"/>
  <c r="LN52" i="10"/>
  <c r="LR52" i="10"/>
  <c r="LV52" i="10"/>
  <c r="LZ52" i="10"/>
  <c r="MD52" i="10"/>
  <c r="MH52" i="10"/>
  <c r="ML52" i="10"/>
  <c r="MP52" i="10"/>
  <c r="MT52" i="10"/>
  <c r="MX52" i="10"/>
  <c r="NB52" i="10"/>
  <c r="NF52" i="10"/>
  <c r="K52" i="10"/>
  <c r="O52" i="10"/>
  <c r="S52" i="10"/>
  <c r="W52" i="10"/>
  <c r="AA52" i="10"/>
  <c r="AE52" i="10"/>
  <c r="AI52" i="10"/>
  <c r="AM52" i="10"/>
  <c r="AQ52" i="10"/>
  <c r="AU52" i="10"/>
  <c r="AY52" i="10"/>
  <c r="BC52" i="10"/>
  <c r="BG52" i="10"/>
  <c r="BK52" i="10"/>
  <c r="BO52" i="10"/>
  <c r="BS52" i="10"/>
  <c r="BW52" i="10"/>
  <c r="CA52" i="10"/>
  <c r="CE52" i="10"/>
  <c r="CI52" i="10"/>
  <c r="CM52" i="10"/>
  <c r="CQ52" i="10"/>
  <c r="CU52" i="10"/>
  <c r="EA52" i="10"/>
  <c r="EE52" i="10"/>
  <c r="EI52" i="10"/>
  <c r="EM52" i="10"/>
  <c r="EQ52" i="10"/>
  <c r="EU52" i="10"/>
  <c r="EY52" i="10"/>
  <c r="FC52" i="10"/>
  <c r="FG52" i="10"/>
  <c r="FK52" i="10"/>
  <c r="FO52" i="10"/>
  <c r="FS52" i="10"/>
  <c r="FW52" i="10"/>
  <c r="GA52" i="10"/>
  <c r="GE52" i="10"/>
  <c r="GI52" i="10"/>
  <c r="GM52" i="10"/>
  <c r="GQ52" i="10"/>
  <c r="GU52" i="10"/>
  <c r="GY52" i="10"/>
  <c r="HC52" i="10"/>
  <c r="HG52" i="10"/>
  <c r="HK52" i="10"/>
  <c r="HO52" i="10"/>
  <c r="HS52" i="10"/>
  <c r="HW52" i="10"/>
  <c r="IA52" i="10"/>
  <c r="IE52" i="10"/>
  <c r="II52" i="10"/>
  <c r="IM52" i="10"/>
  <c r="IQ52" i="10"/>
  <c r="IU52" i="10"/>
  <c r="IY52" i="10"/>
  <c r="JC52" i="10"/>
  <c r="JG52" i="10"/>
  <c r="JK52" i="10"/>
  <c r="JO52" i="10"/>
  <c r="JS52" i="10"/>
  <c r="JW52" i="10"/>
  <c r="KA52" i="10"/>
  <c r="KE52" i="10"/>
  <c r="KI52" i="10"/>
  <c r="KM52" i="10"/>
  <c r="KQ52" i="10"/>
  <c r="KU52" i="10"/>
  <c r="KY52" i="10"/>
  <c r="LC52" i="10"/>
  <c r="LG52" i="10"/>
  <c r="LK52" i="10"/>
  <c r="LO52" i="10"/>
  <c r="LS52" i="10"/>
  <c r="LW52" i="10"/>
  <c r="MA52" i="10"/>
  <c r="ME52" i="10"/>
  <c r="MI52" i="10"/>
  <c r="MM52" i="10"/>
  <c r="MQ52" i="10"/>
  <c r="MU52" i="10"/>
  <c r="MY52" i="10"/>
  <c r="NC52" i="10"/>
  <c r="P52" i="10"/>
  <c r="AF52" i="10"/>
  <c r="AV52" i="10"/>
  <c r="BL52" i="10"/>
  <c r="CB52" i="10"/>
  <c r="CR52" i="10"/>
  <c r="EN52" i="10"/>
  <c r="FD52" i="10"/>
  <c r="FT52" i="10"/>
  <c r="GJ52" i="10"/>
  <c r="GZ52" i="10"/>
  <c r="HP52" i="10"/>
  <c r="IF52" i="10"/>
  <c r="IV52" i="10"/>
  <c r="JL52" i="10"/>
  <c r="KB52" i="10"/>
  <c r="KR52" i="10"/>
  <c r="LH52" i="10"/>
  <c r="LX52" i="10"/>
  <c r="MN52" i="10"/>
  <c r="ND52" i="10"/>
  <c r="T52" i="10"/>
  <c r="AJ52" i="10"/>
  <c r="AZ52" i="10"/>
  <c r="BP52" i="10"/>
  <c r="CF52" i="10"/>
  <c r="EB52" i="10"/>
  <c r="ER52" i="10"/>
  <c r="FH52" i="10"/>
  <c r="FX52" i="10"/>
  <c r="GN52" i="10"/>
  <c r="HD52" i="10"/>
  <c r="HT52" i="10"/>
  <c r="IJ52" i="10"/>
  <c r="IZ52" i="10"/>
  <c r="JP52" i="10"/>
  <c r="KF52" i="10"/>
  <c r="KV52" i="10"/>
  <c r="LL52" i="10"/>
  <c r="MB52" i="10"/>
  <c r="MR52" i="10"/>
  <c r="X52" i="10"/>
  <c r="AN52" i="10"/>
  <c r="BD52" i="10"/>
  <c r="BT52" i="10"/>
  <c r="CJ52" i="10"/>
  <c r="EF52" i="10"/>
  <c r="EV52" i="10"/>
  <c r="FL52" i="10"/>
  <c r="GB52" i="10"/>
  <c r="GR52" i="10"/>
  <c r="HH52" i="10"/>
  <c r="HX52" i="10"/>
  <c r="IN52" i="10"/>
  <c r="JD52" i="10"/>
  <c r="JT52" i="10"/>
  <c r="KJ52" i="10"/>
  <c r="KZ52" i="10"/>
  <c r="LP52" i="10"/>
  <c r="MF52" i="10"/>
  <c r="MV52" i="10"/>
  <c r="BH52" i="10"/>
  <c r="GF52" i="10"/>
  <c r="IR52" i="10"/>
  <c r="LD52" i="10"/>
  <c r="L52" i="10"/>
  <c r="BX52" i="10"/>
  <c r="EJ52" i="10"/>
  <c r="GV52" i="10"/>
  <c r="JH52" i="10"/>
  <c r="LT52" i="10"/>
  <c r="AB52" i="10"/>
  <c r="CN52" i="10"/>
  <c r="EZ52" i="10"/>
  <c r="HL52" i="10"/>
  <c r="JX52" i="10"/>
  <c r="MJ52" i="10"/>
  <c r="AR52" i="10"/>
  <c r="KN52" i="10"/>
  <c r="MZ52" i="10"/>
  <c r="FP52" i="10"/>
  <c r="J52" i="10"/>
  <c r="IB52" i="10"/>
  <c r="L49" i="10"/>
  <c r="P49" i="10"/>
  <c r="T49" i="10"/>
  <c r="X49" i="10"/>
  <c r="AB49" i="10"/>
  <c r="AF49" i="10"/>
  <c r="AJ49" i="10"/>
  <c r="AN49" i="10"/>
  <c r="AR49" i="10"/>
  <c r="BT49" i="10"/>
  <c r="BX49" i="10"/>
  <c r="CB49" i="10"/>
  <c r="CF49" i="10"/>
  <c r="CJ49" i="10"/>
  <c r="CN49" i="10"/>
  <c r="CR49" i="10"/>
  <c r="CV49" i="10"/>
  <c r="CZ49" i="10"/>
  <c r="DD49" i="10"/>
  <c r="DH49" i="10"/>
  <c r="DL49" i="10"/>
  <c r="DP49" i="10"/>
  <c r="DT49" i="10"/>
  <c r="DX49" i="10"/>
  <c r="EB49" i="10"/>
  <c r="EF49" i="10"/>
  <c r="EJ49" i="10"/>
  <c r="EN49" i="10"/>
  <c r="ER49" i="10"/>
  <c r="EV49" i="10"/>
  <c r="EZ49" i="10"/>
  <c r="FD49" i="10"/>
  <c r="FH49" i="10"/>
  <c r="FL49" i="10"/>
  <c r="FP49" i="10"/>
  <c r="FT49" i="10"/>
  <c r="FX49" i="10"/>
  <c r="GB49" i="10"/>
  <c r="GF49" i="10"/>
  <c r="GJ49" i="10"/>
  <c r="GN49" i="10"/>
  <c r="GR49" i="10"/>
  <c r="GV49" i="10"/>
  <c r="GZ49" i="10"/>
  <c r="HD49" i="10"/>
  <c r="HH49" i="10"/>
  <c r="HL49" i="10"/>
  <c r="HP49" i="10"/>
  <c r="HT49" i="10"/>
  <c r="HX49" i="10"/>
  <c r="IB49" i="10"/>
  <c r="IF49" i="10"/>
  <c r="IJ49" i="10"/>
  <c r="IN49" i="10"/>
  <c r="IR49" i="10"/>
  <c r="IV49" i="10"/>
  <c r="IZ49" i="10"/>
  <c r="JD49" i="10"/>
  <c r="JH49" i="10"/>
  <c r="JL49" i="10"/>
  <c r="JP49" i="10"/>
  <c r="JT49" i="10"/>
  <c r="JX49" i="10"/>
  <c r="KB49" i="10"/>
  <c r="KF49" i="10"/>
  <c r="KJ49" i="10"/>
  <c r="KN49" i="10"/>
  <c r="KR49" i="10"/>
  <c r="KV49" i="10"/>
  <c r="KZ49" i="10"/>
  <c r="LD49" i="10"/>
  <c r="LH49" i="10"/>
  <c r="LL49" i="10"/>
  <c r="LP49" i="10"/>
  <c r="LT49" i="10"/>
  <c r="LX49" i="10"/>
  <c r="MB49" i="10"/>
  <c r="MF49" i="10"/>
  <c r="MJ49" i="10"/>
  <c r="MN49" i="10"/>
  <c r="MR49" i="10"/>
  <c r="MV49" i="10"/>
  <c r="MZ49" i="10"/>
  <c r="ND49" i="10"/>
  <c r="M49" i="10"/>
  <c r="Q49" i="10"/>
  <c r="U49" i="10"/>
  <c r="Y49" i="10"/>
  <c r="AC49" i="10"/>
  <c r="AG49" i="10"/>
  <c r="AK49" i="10"/>
  <c r="AO49" i="10"/>
  <c r="AS49" i="10"/>
  <c r="BU49" i="10"/>
  <c r="BY49" i="10"/>
  <c r="CC49" i="10"/>
  <c r="CG49" i="10"/>
  <c r="CK49" i="10"/>
  <c r="CO49" i="10"/>
  <c r="CS49" i="10"/>
  <c r="CW49" i="10"/>
  <c r="DA49" i="10"/>
  <c r="DE49" i="10"/>
  <c r="DI49" i="10"/>
  <c r="DM49" i="10"/>
  <c r="DQ49" i="10"/>
  <c r="DU49" i="10"/>
  <c r="DY49" i="10"/>
  <c r="EC49" i="10"/>
  <c r="EG49" i="10"/>
  <c r="EK49" i="10"/>
  <c r="EO49" i="10"/>
  <c r="ES49" i="10"/>
  <c r="EW49" i="10"/>
  <c r="FA49" i="10"/>
  <c r="FE49" i="10"/>
  <c r="FI49" i="10"/>
  <c r="FM49" i="10"/>
  <c r="FQ49" i="10"/>
  <c r="FU49" i="10"/>
  <c r="FY49" i="10"/>
  <c r="GC49" i="10"/>
  <c r="GG49" i="10"/>
  <c r="GK49" i="10"/>
  <c r="GO49" i="10"/>
  <c r="GS49" i="10"/>
  <c r="GW49" i="10"/>
  <c r="HA49" i="10"/>
  <c r="HE49" i="10"/>
  <c r="HI49" i="10"/>
  <c r="HM49" i="10"/>
  <c r="HQ49" i="10"/>
  <c r="HU49" i="10"/>
  <c r="HY49" i="10"/>
  <c r="IC49" i="10"/>
  <c r="IG49" i="10"/>
  <c r="IK49" i="10"/>
  <c r="IO49" i="10"/>
  <c r="IS49" i="10"/>
  <c r="IW49" i="10"/>
  <c r="JA49" i="10"/>
  <c r="JE49" i="10"/>
  <c r="JI49" i="10"/>
  <c r="JM49" i="10"/>
  <c r="JQ49" i="10"/>
  <c r="JU49" i="10"/>
  <c r="JY49" i="10"/>
  <c r="KC49" i="10"/>
  <c r="KG49" i="10"/>
  <c r="KK49" i="10"/>
  <c r="KO49" i="10"/>
  <c r="KS49" i="10"/>
  <c r="KW49" i="10"/>
  <c r="LA49" i="10"/>
  <c r="LE49" i="10"/>
  <c r="LI49" i="10"/>
  <c r="LM49" i="10"/>
  <c r="LQ49" i="10"/>
  <c r="LU49" i="10"/>
  <c r="LY49" i="10"/>
  <c r="MC49" i="10"/>
  <c r="MG49" i="10"/>
  <c r="MK49" i="10"/>
  <c r="MO49" i="10"/>
  <c r="MS49" i="10"/>
  <c r="MW49" i="10"/>
  <c r="NA49" i="10"/>
  <c r="NE49" i="10"/>
  <c r="N49" i="10"/>
  <c r="R49" i="10"/>
  <c r="V49" i="10"/>
  <c r="Z49" i="10"/>
  <c r="AD49" i="10"/>
  <c r="AH49" i="10"/>
  <c r="AL49" i="10"/>
  <c r="AP49" i="10"/>
  <c r="BV49" i="10"/>
  <c r="BZ49" i="10"/>
  <c r="CD49" i="10"/>
  <c r="CH49" i="10"/>
  <c r="CL49" i="10"/>
  <c r="CP49" i="10"/>
  <c r="CT49" i="10"/>
  <c r="CX49" i="10"/>
  <c r="DB49" i="10"/>
  <c r="DF49" i="10"/>
  <c r="DJ49" i="10"/>
  <c r="DN49" i="10"/>
  <c r="DR49" i="10"/>
  <c r="DV49" i="10"/>
  <c r="DZ49" i="10"/>
  <c r="ED49" i="10"/>
  <c r="EH49" i="10"/>
  <c r="EL49" i="10"/>
  <c r="EP49" i="10"/>
  <c r="ET49" i="10"/>
  <c r="EX49" i="10"/>
  <c r="FB49" i="10"/>
  <c r="FF49" i="10"/>
  <c r="FJ49" i="10"/>
  <c r="FN49" i="10"/>
  <c r="FR49" i="10"/>
  <c r="FV49" i="10"/>
  <c r="FZ49" i="10"/>
  <c r="GD49" i="10"/>
  <c r="GH49" i="10"/>
  <c r="GL49" i="10"/>
  <c r="GP49" i="10"/>
  <c r="GT49" i="10"/>
  <c r="GX49" i="10"/>
  <c r="HB49" i="10"/>
  <c r="HF49" i="10"/>
  <c r="HJ49" i="10"/>
  <c r="HN49" i="10"/>
  <c r="HR49" i="10"/>
  <c r="HV49" i="10"/>
  <c r="HZ49" i="10"/>
  <c r="ID49" i="10"/>
  <c r="IH49" i="10"/>
  <c r="IL49" i="10"/>
  <c r="IP49" i="10"/>
  <c r="IT49" i="10"/>
  <c r="IX49" i="10"/>
  <c r="JB49" i="10"/>
  <c r="JF49" i="10"/>
  <c r="JJ49" i="10"/>
  <c r="JN49" i="10"/>
  <c r="JR49" i="10"/>
  <c r="JV49" i="10"/>
  <c r="JZ49" i="10"/>
  <c r="KD49" i="10"/>
  <c r="KH49" i="10"/>
  <c r="KL49" i="10"/>
  <c r="KP49" i="10"/>
  <c r="KT49" i="10"/>
  <c r="KX49" i="10"/>
  <c r="LB49" i="10"/>
  <c r="LF49" i="10"/>
  <c r="LJ49" i="10"/>
  <c r="LN49" i="10"/>
  <c r="LR49" i="10"/>
  <c r="LV49" i="10"/>
  <c r="LZ49" i="10"/>
  <c r="MD49" i="10"/>
  <c r="MH49" i="10"/>
  <c r="ML49" i="10"/>
  <c r="MP49" i="10"/>
  <c r="MT49" i="10"/>
  <c r="MX49" i="10"/>
  <c r="NB49" i="10"/>
  <c r="NF49" i="10"/>
  <c r="W49" i="10"/>
  <c r="AM49" i="10"/>
  <c r="BS49" i="10"/>
  <c r="CI49" i="10"/>
  <c r="CY49" i="10"/>
  <c r="DO49" i="10"/>
  <c r="EE49" i="10"/>
  <c r="EU49" i="10"/>
  <c r="FK49" i="10"/>
  <c r="GA49" i="10"/>
  <c r="GQ49" i="10"/>
  <c r="HG49" i="10"/>
  <c r="HW49" i="10"/>
  <c r="IM49" i="10"/>
  <c r="JC49" i="10"/>
  <c r="JS49" i="10"/>
  <c r="KI49" i="10"/>
  <c r="KY49" i="10"/>
  <c r="LO49" i="10"/>
  <c r="ME49" i="10"/>
  <c r="MU49" i="10"/>
  <c r="K49" i="10"/>
  <c r="AA49" i="10"/>
  <c r="AQ49" i="10"/>
  <c r="BW49" i="10"/>
  <c r="CM49" i="10"/>
  <c r="DC49" i="10"/>
  <c r="DS49" i="10"/>
  <c r="EI49" i="10"/>
  <c r="EY49" i="10"/>
  <c r="FO49" i="10"/>
  <c r="GE49" i="10"/>
  <c r="GU49" i="10"/>
  <c r="HK49" i="10"/>
  <c r="IA49" i="10"/>
  <c r="IQ49" i="10"/>
  <c r="JG49" i="10"/>
  <c r="JW49" i="10"/>
  <c r="KM49" i="10"/>
  <c r="LC49" i="10"/>
  <c r="LS49" i="10"/>
  <c r="MI49" i="10"/>
  <c r="MY49" i="10"/>
  <c r="O49" i="10"/>
  <c r="AE49" i="10"/>
  <c r="CA49" i="10"/>
  <c r="CQ49" i="10"/>
  <c r="DG49" i="10"/>
  <c r="DW49" i="10"/>
  <c r="EM49" i="10"/>
  <c r="FC49" i="10"/>
  <c r="FS49" i="10"/>
  <c r="GI49" i="10"/>
  <c r="GY49" i="10"/>
  <c r="HO49" i="10"/>
  <c r="IE49" i="10"/>
  <c r="IU49" i="10"/>
  <c r="JK49" i="10"/>
  <c r="KA49" i="10"/>
  <c r="KQ49" i="10"/>
  <c r="LG49" i="10"/>
  <c r="LW49" i="10"/>
  <c r="MM49" i="10"/>
  <c r="NC49" i="10"/>
  <c r="DK49" i="10"/>
  <c r="FW49" i="10"/>
  <c r="II49" i="10"/>
  <c r="KU49" i="10"/>
  <c r="EA49" i="10"/>
  <c r="GM49" i="10"/>
  <c r="IY49" i="10"/>
  <c r="LK49" i="10"/>
  <c r="S49" i="10"/>
  <c r="CE49" i="10"/>
  <c r="EQ49" i="10"/>
  <c r="HC49" i="10"/>
  <c r="JO49" i="10"/>
  <c r="MA49" i="10"/>
  <c r="CU49" i="10"/>
  <c r="MQ49" i="10"/>
  <c r="FG49" i="10"/>
  <c r="HS49" i="10"/>
  <c r="AI49" i="10"/>
  <c r="KE49" i="10"/>
  <c r="J49" i="10"/>
  <c r="F37" i="9"/>
  <c r="D36" i="10" s="1"/>
  <c r="F36" i="10" s="1"/>
  <c r="D64" i="10" s="1"/>
  <c r="LK64" i="10" s="1"/>
  <c r="F29" i="9"/>
  <c r="F47" i="8"/>
  <c r="F23" i="8"/>
  <c r="F53" i="8"/>
  <c r="F38" i="8"/>
  <c r="F16" i="8"/>
  <c r="F28" i="11"/>
  <c r="F17" i="9"/>
  <c r="F44" i="6"/>
  <c r="F33" i="6"/>
  <c r="E18" i="10"/>
  <c r="F17" i="6"/>
  <c r="G48" i="4"/>
  <c r="E13" i="10" s="1"/>
  <c r="G30" i="4"/>
  <c r="E12" i="10" s="1"/>
  <c r="F26" i="4"/>
  <c r="F23" i="4"/>
  <c r="F18" i="4"/>
  <c r="F34" i="4"/>
  <c r="F48" i="4" s="1"/>
  <c r="BJ17" i="14" l="1"/>
  <c r="Q41" i="14"/>
  <c r="L41" i="14" s="1"/>
  <c r="N41" i="14" s="1"/>
  <c r="Q34" i="14"/>
  <c r="Q36" i="14"/>
  <c r="L36" i="14" s="1"/>
  <c r="N36" i="14" s="1"/>
  <c r="Q40" i="14"/>
  <c r="L40" i="14" s="1"/>
  <c r="N40" i="14" s="1"/>
  <c r="Q35" i="14"/>
  <c r="L35" i="14" s="1"/>
  <c r="N35" i="14" s="1"/>
  <c r="Q38" i="14"/>
  <c r="L38" i="14" s="1"/>
  <c r="N38" i="14" s="1"/>
  <c r="Q37" i="14"/>
  <c r="L37" i="14" s="1"/>
  <c r="N37" i="14" s="1"/>
  <c r="Q39" i="14"/>
  <c r="L39" i="14" s="1"/>
  <c r="N39" i="14" s="1"/>
  <c r="Q43" i="14"/>
  <c r="L43" i="14" s="1"/>
  <c r="N43" i="14" s="1"/>
  <c r="R44" i="14"/>
  <c r="BL19" i="14"/>
  <c r="BM19" i="14"/>
  <c r="Q42" i="14"/>
  <c r="L42" i="14" s="1"/>
  <c r="N42" i="14" s="1"/>
  <c r="D17" i="10"/>
  <c r="F17" i="10" s="1"/>
  <c r="D33" i="19"/>
  <c r="E18" i="12"/>
  <c r="C18" i="12"/>
  <c r="D18" i="12"/>
  <c r="K18" i="12"/>
  <c r="J18" i="12"/>
  <c r="K22" i="17"/>
  <c r="E22" i="17"/>
  <c r="D22" i="17"/>
  <c r="J22" i="17"/>
  <c r="J26" i="12"/>
  <c r="D26" i="12"/>
  <c r="C26" i="12"/>
  <c r="K26" i="12"/>
  <c r="E26" i="12"/>
  <c r="LF64" i="10"/>
  <c r="LI64" i="10"/>
  <c r="LJ64" i="10"/>
  <c r="LT64" i="10"/>
  <c r="LD64" i="10"/>
  <c r="LG64" i="10"/>
  <c r="LU64" i="10"/>
  <c r="LE64" i="10"/>
  <c r="LP64" i="10"/>
  <c r="LS64" i="10"/>
  <c r="LQ64" i="10"/>
  <c r="LL64" i="10"/>
  <c r="LN64" i="10"/>
  <c r="LO64" i="10"/>
  <c r="LR64" i="10"/>
  <c r="LM64" i="10"/>
  <c r="LV64" i="10"/>
  <c r="LH64" i="10"/>
  <c r="H19" i="11"/>
  <c r="H37" i="9"/>
  <c r="T17" i="10"/>
  <c r="IP59" i="10"/>
  <c r="JA59" i="10"/>
  <c r="JC59" i="10"/>
  <c r="JD59" i="10"/>
  <c r="JB59" i="10"/>
  <c r="D13" i="12"/>
  <c r="C13" i="12"/>
  <c r="K13" i="12"/>
  <c r="J13" i="12"/>
  <c r="E13" i="12"/>
  <c r="D34" i="12"/>
  <c r="K34" i="12"/>
  <c r="C34" i="12"/>
  <c r="J34" i="12"/>
  <c r="E34" i="12"/>
  <c r="J23" i="12"/>
  <c r="E23" i="12"/>
  <c r="K23" i="12"/>
  <c r="D23" i="12"/>
  <c r="C23" i="12"/>
  <c r="MQ64" i="10"/>
  <c r="T31" i="10"/>
  <c r="D55" i="10"/>
  <c r="L35" i="10"/>
  <c r="IZ59" i="10"/>
  <c r="IY59" i="10"/>
  <c r="IX59" i="10"/>
  <c r="JE59" i="10"/>
  <c r="JI59" i="10"/>
  <c r="IW59" i="10"/>
  <c r="IV59" i="10"/>
  <c r="IU59" i="10"/>
  <c r="JJ59" i="10"/>
  <c r="IT59" i="10"/>
  <c r="IS59" i="10"/>
  <c r="JH59" i="10"/>
  <c r="IR59" i="10"/>
  <c r="JG59" i="10"/>
  <c r="IQ59" i="10"/>
  <c r="JF59" i="10"/>
  <c r="D61" i="10"/>
  <c r="T19" i="10"/>
  <c r="D51" i="10"/>
  <c r="L24" i="10"/>
  <c r="F30" i="4"/>
  <c r="H28" i="11"/>
  <c r="D30" i="10"/>
  <c r="F30" i="10" s="1"/>
  <c r="KQ61" i="10"/>
  <c r="H17" i="9"/>
  <c r="D34" i="10"/>
  <c r="F34" i="10" s="1"/>
  <c r="H29" i="9"/>
  <c r="D35" i="10"/>
  <c r="F35" i="10" s="1"/>
  <c r="MN64" i="10"/>
  <c r="MT64" i="10"/>
  <c r="H53" i="8"/>
  <c r="D26" i="10"/>
  <c r="F26" i="10" s="1"/>
  <c r="H16" i="8"/>
  <c r="D21" i="10"/>
  <c r="F21" i="10" s="1"/>
  <c r="H47" i="8"/>
  <c r="D25" i="10"/>
  <c r="F25" i="10" s="1"/>
  <c r="L37" i="10" s="1"/>
  <c r="H38" i="8"/>
  <c r="D24" i="10"/>
  <c r="F24" i="10" s="1"/>
  <c r="H23" i="8"/>
  <c r="D22" i="10"/>
  <c r="F22" i="10" s="1"/>
  <c r="F19" i="4"/>
  <c r="D11" i="10" s="1"/>
  <c r="F11" i="10" s="1"/>
  <c r="D13" i="10"/>
  <c r="F13" i="10" s="1"/>
  <c r="H44" i="6"/>
  <c r="H17" i="6"/>
  <c r="D16" i="10"/>
  <c r="F16" i="10" s="1"/>
  <c r="H33" i="6"/>
  <c r="L34" i="14" l="1"/>
  <c r="Q44" i="14"/>
  <c r="CP51" i="10"/>
  <c r="CH51" i="10"/>
  <c r="CE51" i="10"/>
  <c r="CF51" i="10"/>
  <c r="CK51" i="10"/>
  <c r="CI51" i="10"/>
  <c r="CJ51" i="10"/>
  <c r="CG51" i="10"/>
  <c r="CD51" i="10"/>
  <c r="FW55" i="10"/>
  <c r="FG55" i="10"/>
  <c r="FD55" i="10"/>
  <c r="FA55" i="10"/>
  <c r="FK55" i="10"/>
  <c r="FH55" i="10"/>
  <c r="FE55" i="10"/>
  <c r="EX55" i="10"/>
  <c r="FJ55" i="10"/>
  <c r="EY55" i="10"/>
  <c r="FL55" i="10"/>
  <c r="FI55" i="10"/>
  <c r="FB55" i="10"/>
  <c r="FC55" i="10"/>
  <c r="EZ55" i="10"/>
  <c r="FM55" i="10"/>
  <c r="FF55" i="10"/>
  <c r="KK61" i="10"/>
  <c r="JF61" i="10"/>
  <c r="JC61" i="10"/>
  <c r="JS61" i="10"/>
  <c r="JP61" i="10"/>
  <c r="JQ61" i="10"/>
  <c r="JE61" i="10"/>
  <c r="JJ61" i="10"/>
  <c r="JG61" i="10"/>
  <c r="JD61" i="10"/>
  <c r="JT61" i="10"/>
  <c r="JN61" i="10"/>
  <c r="JK61" i="10"/>
  <c r="JH61" i="10"/>
  <c r="JI61" i="10"/>
  <c r="JB61" i="10"/>
  <c r="JR61" i="10"/>
  <c r="JO61" i="10"/>
  <c r="JL61" i="10"/>
  <c r="JM61" i="10"/>
  <c r="D47" i="10"/>
  <c r="AB47" i="10" s="1"/>
  <c r="MS64" i="10"/>
  <c r="MV64" i="10"/>
  <c r="MY64" i="10"/>
  <c r="MM64" i="10"/>
  <c r="MO64" i="10"/>
  <c r="ML64" i="10"/>
  <c r="MU64" i="10"/>
  <c r="KE61" i="10"/>
  <c r="KD61" i="10"/>
  <c r="CT51" i="10"/>
  <c r="GC55" i="10"/>
  <c r="AD47" i="10"/>
  <c r="AC47" i="10"/>
  <c r="MW64" i="10"/>
  <c r="CQ51" i="10"/>
  <c r="CS51" i="10"/>
  <c r="CU51" i="10"/>
  <c r="CL51" i="10"/>
  <c r="CR51" i="10"/>
  <c r="CY51" i="10"/>
  <c r="DD51" i="10"/>
  <c r="DB51" i="10"/>
  <c r="DF51" i="10"/>
  <c r="CM51" i="10"/>
  <c r="CO51" i="10"/>
  <c r="CV51" i="10"/>
  <c r="CN51" i="10"/>
  <c r="CZ51" i="10"/>
  <c r="CW51" i="10"/>
  <c r="CX51" i="10"/>
  <c r="MR64" i="10"/>
  <c r="NA64" i="10"/>
  <c r="NC64" i="10"/>
  <c r="ND64" i="10"/>
  <c r="NE64" i="10"/>
  <c r="KF61" i="10"/>
  <c r="KN61" i="10"/>
  <c r="MZ64" i="10"/>
  <c r="NB64" i="10"/>
  <c r="MX64" i="10"/>
  <c r="NF64" i="10"/>
  <c r="MP64" i="10"/>
  <c r="KS61" i="10"/>
  <c r="KT61" i="10"/>
  <c r="KR61" i="10"/>
  <c r="KP61" i="10"/>
  <c r="KW61" i="10"/>
  <c r="KM61" i="10"/>
  <c r="GD55" i="10"/>
  <c r="FN55" i="10"/>
  <c r="FU55" i="10"/>
  <c r="FY55" i="10"/>
  <c r="GE55" i="10"/>
  <c r="FR55" i="10"/>
  <c r="FX55" i="10"/>
  <c r="FZ55" i="10"/>
  <c r="FV55" i="10"/>
  <c r="FP55" i="10"/>
  <c r="GA55" i="10"/>
  <c r="GH55" i="10"/>
  <c r="FQ55" i="10"/>
  <c r="GB55" i="10"/>
  <c r="GF55" i="10"/>
  <c r="FT55" i="10"/>
  <c r="FO55" i="10"/>
  <c r="GG55" i="10"/>
  <c r="FS55" i="10"/>
  <c r="L23" i="10"/>
  <c r="D53" i="10"/>
  <c r="L33" i="10"/>
  <c r="D63" i="10"/>
  <c r="T30" i="10"/>
  <c r="D54" i="10"/>
  <c r="L34" i="10"/>
  <c r="D62" i="10"/>
  <c r="T29" i="10"/>
  <c r="D57" i="10"/>
  <c r="D58" i="10"/>
  <c r="L38" i="10"/>
  <c r="D56" i="10"/>
  <c r="L36" i="10"/>
  <c r="D60" i="10"/>
  <c r="T18" i="10"/>
  <c r="KH61" i="10"/>
  <c r="KL61" i="10"/>
  <c r="KU61" i="10"/>
  <c r="KX61" i="10"/>
  <c r="KG61" i="10"/>
  <c r="KO61" i="10"/>
  <c r="KI61" i="10"/>
  <c r="KV61" i="10"/>
  <c r="KJ61" i="10"/>
  <c r="DA51" i="10"/>
  <c r="DC51" i="10"/>
  <c r="DE51" i="10"/>
  <c r="D50" i="10"/>
  <c r="MA63" i="10"/>
  <c r="LF62" i="10"/>
  <c r="LP62" i="10"/>
  <c r="HD57" i="10"/>
  <c r="EE53" i="10"/>
  <c r="EP53" i="10"/>
  <c r="L11" i="10"/>
  <c r="D49" i="10"/>
  <c r="L13" i="10"/>
  <c r="H19" i="4"/>
  <c r="H48" i="4"/>
  <c r="H30" i="4"/>
  <c r="D12" i="10"/>
  <c r="F12" i="10" s="1"/>
  <c r="D48" i="10" s="1"/>
  <c r="D18" i="10"/>
  <c r="F18" i="10" s="1"/>
  <c r="BZ18" i="14" l="1"/>
  <c r="N34" i="14"/>
  <c r="KC60" i="10"/>
  <c r="IL60" i="10"/>
  <c r="IW60" i="10"/>
  <c r="IV60" i="10"/>
  <c r="JA60" i="10"/>
  <c r="IX60" i="10"/>
  <c r="JB60" i="10"/>
  <c r="IO60" i="10"/>
  <c r="IP60" i="10"/>
  <c r="IK60" i="10"/>
  <c r="IM60" i="10"/>
  <c r="IQ60" i="10"/>
  <c r="IU60" i="10"/>
  <c r="IZ60" i="10"/>
  <c r="IS60" i="10"/>
  <c r="IJ60" i="10"/>
  <c r="IR60" i="10"/>
  <c r="IY60" i="10"/>
  <c r="IN60" i="10"/>
  <c r="IT60" i="10"/>
  <c r="IA58" i="10"/>
  <c r="HC58" i="10"/>
  <c r="HE58" i="10"/>
  <c r="HJ58" i="10"/>
  <c r="HG58" i="10"/>
  <c r="HD58" i="10"/>
  <c r="HM58" i="10"/>
  <c r="HI58" i="10"/>
  <c r="HP58" i="10"/>
  <c r="HN58" i="10"/>
  <c r="HK58" i="10"/>
  <c r="HH58" i="10"/>
  <c r="HA58" i="10"/>
  <c r="HB58" i="10"/>
  <c r="HR58" i="10"/>
  <c r="HO58" i="10"/>
  <c r="HL58" i="10"/>
  <c r="HQ58" i="10"/>
  <c r="HF58" i="10"/>
  <c r="GZ58" i="10"/>
  <c r="LB62" i="10"/>
  <c r="JW62" i="10"/>
  <c r="KD62" i="10"/>
  <c r="JX62" i="10"/>
  <c r="KG62" i="10"/>
  <c r="KA62" i="10"/>
  <c r="KB62" i="10"/>
  <c r="JU62" i="10"/>
  <c r="KK62" i="10"/>
  <c r="JZ62" i="10"/>
  <c r="KE62" i="10"/>
  <c r="KF62" i="10"/>
  <c r="JV62" i="10"/>
  <c r="JY62" i="10"/>
  <c r="KL62" i="10"/>
  <c r="KI62" i="10"/>
  <c r="JT62" i="10"/>
  <c r="KJ62" i="10"/>
  <c r="KH62" i="10"/>
  <c r="KC62" i="10"/>
  <c r="LZ63" i="10"/>
  <c r="KR63" i="10"/>
  <c r="KN63" i="10"/>
  <c r="KO63" i="10"/>
  <c r="KZ63" i="10"/>
  <c r="LC63" i="10"/>
  <c r="KU63" i="10"/>
  <c r="KP63" i="10"/>
  <c r="KW63" i="10"/>
  <c r="LB63" i="10"/>
  <c r="LD63" i="10"/>
  <c r="KM63" i="10"/>
  <c r="LA63" i="10"/>
  <c r="KL63" i="10"/>
  <c r="KQ63" i="10"/>
  <c r="KV63" i="10"/>
  <c r="KS63" i="10"/>
  <c r="KT63" i="10"/>
  <c r="KX63" i="10"/>
  <c r="KY63" i="10"/>
  <c r="AB48" i="10"/>
  <c r="AC48" i="10"/>
  <c r="BD49" i="10"/>
  <c r="AU49" i="10"/>
  <c r="AT49" i="10"/>
  <c r="AW49" i="10"/>
  <c r="AV49" i="10"/>
  <c r="BT50" i="10"/>
  <c r="BP50" i="10"/>
  <c r="BM50" i="10"/>
  <c r="BO50" i="10"/>
  <c r="BQ50" i="10"/>
  <c r="BN50" i="10"/>
  <c r="BL50" i="10"/>
  <c r="GL56" i="10"/>
  <c r="GD56" i="10"/>
  <c r="GA56" i="10"/>
  <c r="FX56" i="10"/>
  <c r="FQ56" i="10"/>
  <c r="FR56" i="10"/>
  <c r="GE56" i="10"/>
  <c r="GB56" i="10"/>
  <c r="GG56" i="10"/>
  <c r="FU56" i="10"/>
  <c r="FY56" i="10"/>
  <c r="GC56" i="10"/>
  <c r="FV56" i="10"/>
  <c r="FS56" i="10"/>
  <c r="FP56" i="10"/>
  <c r="GF56" i="10"/>
  <c r="FZ56" i="10"/>
  <c r="FW56" i="10"/>
  <c r="FT56" i="10"/>
  <c r="HC57" i="10"/>
  <c r="GP57" i="10"/>
  <c r="GM57" i="10"/>
  <c r="GJ57" i="10"/>
  <c r="GZ57" i="10"/>
  <c r="GK57" i="10"/>
  <c r="GT57" i="10"/>
  <c r="GQ57" i="10"/>
  <c r="GN57" i="10"/>
  <c r="GW57" i="10"/>
  <c r="GH57" i="10"/>
  <c r="GX57" i="10"/>
  <c r="GU57" i="10"/>
  <c r="GR57" i="10"/>
  <c r="GL57" i="10"/>
  <c r="GI57" i="10"/>
  <c r="GY57" i="10"/>
  <c r="GV57" i="10"/>
  <c r="GO57" i="10"/>
  <c r="GS57" i="10"/>
  <c r="FK54" i="10"/>
  <c r="EQ54" i="10"/>
  <c r="EN54" i="10"/>
  <c r="EK54" i="10"/>
  <c r="EL54" i="10"/>
  <c r="ER54" i="10"/>
  <c r="EO54" i="10"/>
  <c r="EP54" i="10"/>
  <c r="EI54" i="10"/>
  <c r="EF54" i="10"/>
  <c r="ES54" i="10"/>
  <c r="EH54" i="10"/>
  <c r="EM54" i="10"/>
  <c r="EJ54" i="10"/>
  <c r="EG54" i="10"/>
  <c r="EM53" i="10"/>
  <c r="DW53" i="10"/>
  <c r="DP53" i="10"/>
  <c r="DY53" i="10"/>
  <c r="DT53" i="10"/>
  <c r="DR53" i="10"/>
  <c r="DV53" i="10"/>
  <c r="DN53" i="10"/>
  <c r="DO53" i="10"/>
  <c r="DX53" i="10"/>
  <c r="DQ53" i="10"/>
  <c r="DS53" i="10"/>
  <c r="DU53" i="10"/>
  <c r="EC53" i="10"/>
  <c r="EA53" i="10"/>
  <c r="AV13" i="10"/>
  <c r="AV21" i="10"/>
  <c r="AV40" i="10"/>
  <c r="AV25" i="10"/>
  <c r="AV29" i="10"/>
  <c r="AK11" i="10"/>
  <c r="AV26" i="10"/>
  <c r="AV11" i="10"/>
  <c r="AV12" i="10"/>
  <c r="AV34" i="10"/>
  <c r="AV30" i="10"/>
  <c r="AV36" i="10"/>
  <c r="AV22" i="10"/>
  <c r="AV35" i="10"/>
  <c r="AV18" i="10"/>
  <c r="AV16" i="10"/>
  <c r="AV31" i="10"/>
  <c r="AV24" i="10"/>
  <c r="AV23" i="10"/>
  <c r="AV17" i="10"/>
  <c r="AV41" i="10"/>
  <c r="HB56" i="10"/>
  <c r="LH62" i="10"/>
  <c r="LL62" i="10"/>
  <c r="LV63" i="10"/>
  <c r="KX62" i="10"/>
  <c r="HZ58" i="10"/>
  <c r="LK62" i="10"/>
  <c r="LG62" i="10"/>
  <c r="IJ58" i="10"/>
  <c r="LM62" i="10"/>
  <c r="LJ62" i="10"/>
  <c r="KY62" i="10"/>
  <c r="LE62" i="10"/>
  <c r="KZ62" i="10"/>
  <c r="LQ62" i="10"/>
  <c r="LD62" i="10"/>
  <c r="ML63" i="10"/>
  <c r="LY63" i="10"/>
  <c r="LR62" i="10"/>
  <c r="LN62" i="10"/>
  <c r="LI62" i="10"/>
  <c r="LO62" i="10"/>
  <c r="MG63" i="10"/>
  <c r="EH53" i="10"/>
  <c r="EN53" i="10"/>
  <c r="ED53" i="10"/>
  <c r="HP57" i="10"/>
  <c r="HV57" i="10"/>
  <c r="ES53" i="10"/>
  <c r="EF53" i="10"/>
  <c r="DZ53" i="10"/>
  <c r="HR57" i="10"/>
  <c r="GV56" i="10"/>
  <c r="ET53" i="10"/>
  <c r="EK53" i="10"/>
  <c r="EQ53" i="10"/>
  <c r="EO53" i="10"/>
  <c r="HI57" i="10"/>
  <c r="HA56" i="10"/>
  <c r="LC62" i="10"/>
  <c r="LA62" i="10"/>
  <c r="FL54" i="10"/>
  <c r="FC54" i="10"/>
  <c r="EY54" i="10"/>
  <c r="FA54" i="10"/>
  <c r="FF54" i="10"/>
  <c r="EG53" i="10"/>
  <c r="ER53" i="10"/>
  <c r="EI53" i="10"/>
  <c r="EL53" i="10"/>
  <c r="EJ53" i="10"/>
  <c r="EB53" i="10"/>
  <c r="BZ50" i="10"/>
  <c r="BR50" i="10"/>
  <c r="BV50" i="10"/>
  <c r="CF50" i="10"/>
  <c r="BU50" i="10"/>
  <c r="CI50" i="10"/>
  <c r="CB50" i="10"/>
  <c r="CG50" i="10"/>
  <c r="BY50" i="10"/>
  <c r="CC50" i="10"/>
  <c r="HH57" i="10"/>
  <c r="HJ57" i="10"/>
  <c r="HE57" i="10"/>
  <c r="HS57" i="10"/>
  <c r="HN57" i="10"/>
  <c r="GM56" i="10"/>
  <c r="GR56" i="10"/>
  <c r="FN54" i="10"/>
  <c r="FH54" i="10"/>
  <c r="FB54" i="10"/>
  <c r="FM54" i="10"/>
  <c r="FD54" i="10"/>
  <c r="EU54" i="10"/>
  <c r="CD50" i="10"/>
  <c r="BS50" i="10"/>
  <c r="BX50" i="10"/>
  <c r="BW50" i="10"/>
  <c r="CJ50" i="10"/>
  <c r="HM57" i="10"/>
  <c r="HO57" i="10"/>
  <c r="HB57" i="10"/>
  <c r="HT57" i="10"/>
  <c r="HK57" i="10"/>
  <c r="HF57" i="10"/>
  <c r="GX56" i="10"/>
  <c r="GJ56" i="10"/>
  <c r="FJ54" i="10"/>
  <c r="EZ54" i="10"/>
  <c r="EX54" i="10"/>
  <c r="FE54" i="10"/>
  <c r="EV54" i="10"/>
  <c r="CH50" i="10"/>
  <c r="CK50" i="10"/>
  <c r="CE50" i="10"/>
  <c r="CA50" i="10"/>
  <c r="CL50" i="10"/>
  <c r="HU57" i="10"/>
  <c r="HG57" i="10"/>
  <c r="HQ57" i="10"/>
  <c r="HL57" i="10"/>
  <c r="GK56" i="10"/>
  <c r="GS56" i="10"/>
  <c r="GI56" i="10"/>
  <c r="FI54" i="10"/>
  <c r="FG54" i="10"/>
  <c r="ET54" i="10"/>
  <c r="EW54" i="10"/>
  <c r="MB63" i="10"/>
  <c r="LS63" i="10"/>
  <c r="LT63" i="10"/>
  <c r="ME63" i="10"/>
  <c r="LR63" i="10"/>
  <c r="MK63" i="10"/>
  <c r="MH63" i="10"/>
  <c r="MC63" i="10"/>
  <c r="LX63" i="10"/>
  <c r="MJ63" i="10"/>
  <c r="MD63" i="10"/>
  <c r="LW63" i="10"/>
  <c r="MI63" i="10"/>
  <c r="MF63" i="10"/>
  <c r="LU63" i="10"/>
  <c r="JK60" i="10"/>
  <c r="JP60" i="10"/>
  <c r="JU60" i="10"/>
  <c r="JL60" i="10"/>
  <c r="JO60" i="10"/>
  <c r="JW60" i="10"/>
  <c r="JM60" i="10"/>
  <c r="JQ60" i="10"/>
  <c r="JS60" i="10"/>
  <c r="JX60" i="10"/>
  <c r="JY60" i="10"/>
  <c r="JT60" i="10"/>
  <c r="JR60" i="10"/>
  <c r="JN60" i="10"/>
  <c r="JZ60" i="10"/>
  <c r="KD60" i="10"/>
  <c r="IN58" i="10"/>
  <c r="IL58" i="10"/>
  <c r="IE58" i="10"/>
  <c r="HW58" i="10"/>
  <c r="IO58" i="10"/>
  <c r="IB58" i="10"/>
  <c r="ID58" i="10"/>
  <c r="HY58" i="10"/>
  <c r="HX58" i="10"/>
  <c r="IP58" i="10"/>
  <c r="IK58" i="10"/>
  <c r="II58" i="10"/>
  <c r="HV58" i="10"/>
  <c r="IF58" i="10"/>
  <c r="IG58" i="10"/>
  <c r="IM58" i="10"/>
  <c r="IH58" i="10"/>
  <c r="IC58" i="10"/>
  <c r="AK16" i="10"/>
  <c r="AK18" i="10"/>
  <c r="JV60" i="10"/>
  <c r="JJ60" i="10"/>
  <c r="AK34" i="10"/>
  <c r="AK21" i="10"/>
  <c r="AK12" i="10"/>
  <c r="KA60" i="10"/>
  <c r="AK22" i="10"/>
  <c r="AK35" i="10"/>
  <c r="AK36" i="10"/>
  <c r="KB60" i="10"/>
  <c r="AK23" i="10"/>
  <c r="AK26" i="10"/>
  <c r="AK31" i="10"/>
  <c r="AK24" i="10"/>
  <c r="AK13" i="10"/>
  <c r="AK25" i="10"/>
  <c r="AK29" i="10"/>
  <c r="AK30" i="10"/>
  <c r="AK17" i="10"/>
  <c r="GT56" i="10"/>
  <c r="GN56" i="10"/>
  <c r="GP56" i="10"/>
  <c r="GW56" i="10"/>
  <c r="GY56" i="10"/>
  <c r="GO56" i="10"/>
  <c r="GU56" i="10"/>
  <c r="GH56" i="10"/>
  <c r="GZ56" i="10"/>
  <c r="GQ56" i="10"/>
  <c r="D52" i="10"/>
  <c r="L25" i="10"/>
  <c r="BL49" i="10"/>
  <c r="BB49" i="10"/>
  <c r="BH49" i="10"/>
  <c r="AY49" i="10"/>
  <c r="BC49" i="10"/>
  <c r="BG49" i="10"/>
  <c r="BR49" i="10"/>
  <c r="BN49" i="10"/>
  <c r="BJ49" i="10"/>
  <c r="BF49" i="10"/>
  <c r="AX49" i="10"/>
  <c r="BI49" i="10"/>
  <c r="BQ49" i="10"/>
  <c r="AZ49" i="10"/>
  <c r="BM49" i="10"/>
  <c r="BK49" i="10"/>
  <c r="BE49" i="10"/>
  <c r="BP49" i="10"/>
  <c r="BA49" i="10"/>
  <c r="BO49" i="10"/>
  <c r="AV48" i="10"/>
  <c r="L12" i="10"/>
  <c r="J47" i="10"/>
  <c r="W47" i="10"/>
  <c r="P47" i="10"/>
  <c r="M47" i="10"/>
  <c r="S47" i="10"/>
  <c r="L47" i="10"/>
  <c r="K47" i="10"/>
  <c r="AA47" i="10"/>
  <c r="T47" i="10"/>
  <c r="Q47" i="10"/>
  <c r="N47" i="10"/>
  <c r="R47" i="10"/>
  <c r="V47" i="10"/>
  <c r="Z47" i="10"/>
  <c r="O47" i="10"/>
  <c r="X47" i="10"/>
  <c r="U47" i="10"/>
  <c r="Y47" i="10"/>
  <c r="AI48" i="10"/>
  <c r="BJ19" i="14" l="1"/>
  <c r="BI19" i="14"/>
  <c r="DU52" i="10"/>
  <c r="DA52" i="10"/>
  <c r="CX52" i="10"/>
  <c r="DD52" i="10"/>
  <c r="DE52" i="10"/>
  <c r="DB52" i="10"/>
  <c r="CY52" i="10"/>
  <c r="CV52" i="10"/>
  <c r="DC52" i="10"/>
  <c r="CZ52" i="10"/>
  <c r="CW52" i="10"/>
  <c r="AV28" i="10"/>
  <c r="AV33" i="10"/>
  <c r="AV10" i="10"/>
  <c r="AV39" i="10"/>
  <c r="AV20" i="10"/>
  <c r="AV15" i="10"/>
  <c r="DF52" i="10"/>
  <c r="DQ52" i="10"/>
  <c r="DG52" i="10"/>
  <c r="DZ52" i="10"/>
  <c r="DH52" i="10"/>
  <c r="DM52" i="10"/>
  <c r="DR52" i="10"/>
  <c r="DK52" i="10"/>
  <c r="DL52" i="10"/>
  <c r="DX52" i="10"/>
  <c r="DY52" i="10"/>
  <c r="DN52" i="10"/>
  <c r="DT52" i="10"/>
  <c r="DP52" i="10"/>
  <c r="DS52" i="10"/>
  <c r="DO52" i="10"/>
  <c r="DV52" i="10"/>
  <c r="DJ52" i="10"/>
  <c r="DW52" i="10"/>
  <c r="DI52" i="10"/>
  <c r="AK15" i="10"/>
  <c r="AK28" i="10"/>
  <c r="AK10" i="10"/>
  <c r="AK33" i="10"/>
  <c r="AK20" i="10"/>
  <c r="AP48" i="10"/>
  <c r="AN48" i="10"/>
  <c r="AX48" i="10"/>
  <c r="AE48" i="10"/>
  <c r="AL48" i="10"/>
  <c r="AT48" i="10"/>
  <c r="AD48" i="10"/>
  <c r="AG48" i="10"/>
  <c r="AM48" i="10"/>
  <c r="AF48" i="10"/>
  <c r="AH48" i="10"/>
  <c r="AQ48" i="10"/>
  <c r="AS48" i="10"/>
  <c r="AK48" i="10"/>
  <c r="AO48" i="10"/>
  <c r="AW48" i="10"/>
  <c r="AR48" i="10"/>
  <c r="AJ48" i="10"/>
  <c r="AU48" i="10"/>
  <c r="AV45" i="10" l="1"/>
  <c r="AK45" i="10"/>
</calcChain>
</file>

<file path=xl/sharedStrings.xml><?xml version="1.0" encoding="utf-8"?>
<sst xmlns="http://schemas.openxmlformats.org/spreadsheetml/2006/main" count="1656" uniqueCount="677">
  <si>
    <t xml:space="preserve">Evaluation criteria </t>
  </si>
  <si>
    <t>Result</t>
  </si>
  <si>
    <t>Actual Score</t>
  </si>
  <si>
    <t>Max Score</t>
  </si>
  <si>
    <t>Dimension of Capacity - RESOURCES</t>
  </si>
  <si>
    <t xml:space="preserve">Energy Strategy &amp; Action Plan </t>
  </si>
  <si>
    <t xml:space="preserve">Description </t>
  </si>
  <si>
    <t xml:space="preserve">Regulatory Compliance </t>
  </si>
  <si>
    <t>Dimension of Capacity - ENERGY PLANNING</t>
  </si>
  <si>
    <t>Actual score</t>
  </si>
  <si>
    <t>Documented energy consumption baseline in place with regular revision</t>
  </si>
  <si>
    <t xml:space="preserve">Documented energy saving targets </t>
  </si>
  <si>
    <t xml:space="preserve">Targets based on energy performance analysis </t>
  </si>
  <si>
    <t>Financial, operational and business conditions, technological options and views of interested stakeholders considered</t>
  </si>
  <si>
    <t xml:space="preserve">Documented Action Plan consistent with targets </t>
  </si>
  <si>
    <t>Targets are reviewed and revised (if applicable) on a regular basis</t>
  </si>
  <si>
    <t>Target Setting</t>
  </si>
  <si>
    <t>Dimension of Capacity - IMPLEMENTATION</t>
  </si>
  <si>
    <t xml:space="preserve">Communication </t>
  </si>
  <si>
    <t xml:space="preserve">Legal requirements and other requirements are reviewed at defined intervals. </t>
  </si>
  <si>
    <t>Energy review is updated at defined intervals (e.g. at least once per year).</t>
  </si>
  <si>
    <t xml:space="preserve">Training needs are identified associated with the control of energy use and the operation of energy management system </t>
  </si>
  <si>
    <t xml:space="preserve">Employees at all levels are aware of the energy management system </t>
  </si>
  <si>
    <t>Core elements of the energy management system are documented in paper, electronic or other medium</t>
  </si>
  <si>
    <t xml:space="preserve">Design </t>
  </si>
  <si>
    <t xml:space="preserve">E.g. regular updates on web-site, publishing in annual reports or similar. </t>
  </si>
  <si>
    <t>Wider awareness raising initiatives held regularly (e.g. for local community)</t>
  </si>
  <si>
    <t xml:space="preserve">Contains an Action Plan for implementation  </t>
  </si>
  <si>
    <t>Regular working group meetings</t>
  </si>
  <si>
    <t>Past and present energy use and consumption evaluated with appropriate energy performance indicators</t>
  </si>
  <si>
    <t>Relevant regulation communicated to responsible employees</t>
  </si>
  <si>
    <t xml:space="preserve">Energy consumption monitored against the baseline </t>
  </si>
  <si>
    <t xml:space="preserve">Possibilities to improve energy consumption identified </t>
  </si>
  <si>
    <t>Possibilities to improve energy consumption prioritized</t>
  </si>
  <si>
    <t>Operations and maintenance activities related to significant energy uses identified</t>
  </si>
  <si>
    <t>Criteria for effective operation and maintenance of significant energy uses established and set</t>
  </si>
  <si>
    <t>Facilities, processes, systems and equipment operated and maintained in accordance with operational criteria</t>
  </si>
  <si>
    <t>Results of the energy performance evaluation incorporated (where appropriate) into the specification, design and procurement activities of relevant projects</t>
  </si>
  <si>
    <t>Energy consumers that have, or can have, an impact on significant energy use identified and documented</t>
  </si>
  <si>
    <t>Criteria for assessing energy use, consumption and efficiency over the planned or expected operating lifetime established</t>
  </si>
  <si>
    <t>Internal audits conducted at planned intervals</t>
  </si>
  <si>
    <t>Procurement of energy services partly evaluated on the basis of energy performance</t>
  </si>
  <si>
    <t>Cross-department communication established</t>
  </si>
  <si>
    <t xml:space="preserve">Dimension of Capacity - INFRASTRUCTURE &amp; TECHNICAL DATA </t>
  </si>
  <si>
    <t xml:space="preserve">Biomass fuel quality is being measured </t>
  </si>
  <si>
    <t>Technical and energy consumption data available for municipal vehicle fleet</t>
  </si>
  <si>
    <t xml:space="preserve">Technical and energy consumption data available for public transportation </t>
  </si>
  <si>
    <t>Value</t>
  </si>
  <si>
    <t>Sector weight</t>
  </si>
  <si>
    <t>% of 360</t>
  </si>
  <si>
    <t xml:space="preserve">Start angle </t>
  </si>
  <si>
    <t>Finish angle</t>
  </si>
  <si>
    <t>Management &amp; Stakeholders</t>
  </si>
  <si>
    <t xml:space="preserve">RESULTS </t>
  </si>
  <si>
    <t>%</t>
  </si>
  <si>
    <t xml:space="preserve">Management Committment </t>
  </si>
  <si>
    <t>Energy Strategy &amp; Action Plan</t>
  </si>
  <si>
    <t>Within 3 years.</t>
  </si>
  <si>
    <t>General public.</t>
  </si>
  <si>
    <t>Contains a commitment with quantitative improvement targets and timeline</t>
  </si>
  <si>
    <t>Management Commitment</t>
  </si>
  <si>
    <t>Dimension of Capacity - COMMITMENT AND MANAGEMENT</t>
  </si>
  <si>
    <t xml:space="preserve">Areas of significant energy use identified based on energy analysis </t>
  </si>
  <si>
    <t>Checking and Management Review</t>
  </si>
  <si>
    <t>E.g. annual energy management meeting/training.</t>
  </si>
  <si>
    <t>Documentation</t>
  </si>
  <si>
    <t>The EnMS documentation includes: the scope and boundaries, the energy policy, the energy objectives, targets and action plans, other records.</t>
  </si>
  <si>
    <t>Including approval and review of documents, availability at points of use, identifiability, control of use.</t>
  </si>
  <si>
    <t xml:space="preserve">Energy management system documentation is maintained </t>
  </si>
  <si>
    <t>Records of trainings, meeting minutes, comments/suggestions from employees, unconformities, technical documentation etc.</t>
  </si>
  <si>
    <t xml:space="preserve">Capacity Self-Assessment Tool for Local Authorities </t>
  </si>
  <si>
    <t>E.g. every month (electricity, heat/fuel, water, consumption).</t>
  </si>
  <si>
    <t xml:space="preserve">At least once in 6 months. </t>
  </si>
  <si>
    <t>Energy consumption monitored on a regular basis</t>
  </si>
  <si>
    <t xml:space="preserve">Energy management system in place </t>
  </si>
  <si>
    <t>Energy management system is certified</t>
  </si>
  <si>
    <t>Valid for at least 3 coming years</t>
  </si>
  <si>
    <t>ISO 50001</t>
  </si>
  <si>
    <t>Appropriate education, training, skills or experience.</t>
  </si>
  <si>
    <t>Aware of the importance of conformity with the energy policy, procedures and requirements; roles, responsibilities and authorities in achieving the requirements; the impact of their activities.</t>
  </si>
  <si>
    <t>Certain amount of yearly budget is dedicated to climate and energy related projects</t>
  </si>
  <si>
    <t>E.g. % of budget.</t>
  </si>
  <si>
    <t xml:space="preserve">At both national and international levels. </t>
  </si>
  <si>
    <t>Certain amount of annual budget is dedicated to energy saving measures in buildings</t>
  </si>
  <si>
    <t xml:space="preserve">This section describes the available technical infrastructure for implementation of the energy management system.   </t>
  </si>
  <si>
    <t xml:space="preserve">Technical data about heat supply is available </t>
  </si>
  <si>
    <t>Technical data about electricity supply is available</t>
  </si>
  <si>
    <t>Load, GWh, fuel type, fuel consumption, length of distribution pipes etc.</t>
  </si>
  <si>
    <t>Procurement of products and equipment and partly evaluated on the basis of energy performance</t>
  </si>
  <si>
    <t>Procurement of fuel and energy partly evaluated on the basis of energy performance</t>
  </si>
  <si>
    <t xml:space="preserve">E.g. biomass quality criteria (moisture, heat of combustion) in fuel procurements. </t>
  </si>
  <si>
    <r>
      <rPr>
        <b/>
        <sz val="14"/>
        <color theme="2"/>
        <rFont val="Calibri"/>
        <family val="2"/>
        <charset val="186"/>
        <scheme val="minor"/>
      </rPr>
      <t>Aiga Barisa</t>
    </r>
    <r>
      <rPr>
        <sz val="14"/>
        <color theme="2"/>
        <rFont val="Calibri"/>
        <family val="2"/>
        <charset val="186"/>
        <scheme val="minor"/>
      </rPr>
      <t>, Dr.sc.ing.</t>
    </r>
  </si>
  <si>
    <r>
      <rPr>
        <b/>
        <sz val="14"/>
        <color theme="2"/>
        <rFont val="Calibri"/>
        <family val="2"/>
        <charset val="186"/>
        <scheme val="minor"/>
      </rPr>
      <t>Anna Kubule</t>
    </r>
    <r>
      <rPr>
        <sz val="14"/>
        <color theme="2"/>
        <rFont val="Calibri"/>
        <family val="2"/>
        <charset val="186"/>
        <scheme val="minor"/>
      </rPr>
      <t>, Dr.sc.ing.</t>
    </r>
  </si>
  <si>
    <r>
      <t xml:space="preserve">Prof. </t>
    </r>
    <r>
      <rPr>
        <b/>
        <sz val="14"/>
        <color theme="2"/>
        <rFont val="Calibri"/>
        <family val="2"/>
        <charset val="186"/>
        <scheme val="minor"/>
      </rPr>
      <t>Marika Rošā</t>
    </r>
  </si>
  <si>
    <t>Bioenergy potential at municipal level is assessed and/or reported on a GIS-system platform</t>
  </si>
  <si>
    <t>Buildings (in the focus area)</t>
  </si>
  <si>
    <t xml:space="preserve">At least for 75% of the building stock. </t>
  </si>
  <si>
    <t xml:space="preserve">Complete monitoring and measurement systems connected to cloud/ software for real-time data visualization </t>
  </si>
  <si>
    <t xml:space="preserve">Existing electric energy metering system at appliance level </t>
  </si>
  <si>
    <t>Existing electric energy metering system at system's level</t>
  </si>
  <si>
    <t>Municipal buildings</t>
  </si>
  <si>
    <t>Private houses</t>
  </si>
  <si>
    <t>Rental flats</t>
  </si>
  <si>
    <t>House associations</t>
  </si>
  <si>
    <t>Commercial buildings</t>
  </si>
  <si>
    <t>Other</t>
  </si>
  <si>
    <t xml:space="preserve">Successful experience with third party financing </t>
  </si>
  <si>
    <t xml:space="preserve">At least for 50% of the building stock. </t>
  </si>
  <si>
    <t>Installed electric energy meters in each building</t>
  </si>
  <si>
    <t xml:space="preserve">Energy meter to register building's overall electricity consumption. </t>
  </si>
  <si>
    <t>Smart meters with remote data collection installed in each building</t>
  </si>
  <si>
    <t xml:space="preserve">Individual heat energy meters in each building </t>
  </si>
  <si>
    <t>INTERNAL FACTORS</t>
  </si>
  <si>
    <t>STRENGHT</t>
  </si>
  <si>
    <t>WEAKNESSES</t>
  </si>
  <si>
    <t>Number of Strenght factors:</t>
  </si>
  <si>
    <t>S2</t>
  </si>
  <si>
    <t>S3</t>
  </si>
  <si>
    <t>S4</t>
  </si>
  <si>
    <t>S5</t>
  </si>
  <si>
    <t>S6</t>
  </si>
  <si>
    <t>S7</t>
  </si>
  <si>
    <t>S8</t>
  </si>
  <si>
    <t>S9</t>
  </si>
  <si>
    <t>S10</t>
  </si>
  <si>
    <t>Number of Weakness factors:</t>
  </si>
  <si>
    <t>S1</t>
  </si>
  <si>
    <t>W1</t>
  </si>
  <si>
    <t>W2</t>
  </si>
  <si>
    <t>W3</t>
  </si>
  <si>
    <t>W4</t>
  </si>
  <si>
    <t>W5</t>
  </si>
  <si>
    <t>W6</t>
  </si>
  <si>
    <t>W7</t>
  </si>
  <si>
    <t>W8</t>
  </si>
  <si>
    <t>W9</t>
  </si>
  <si>
    <t>W10</t>
  </si>
  <si>
    <t>EXTERNAL FACTORS</t>
  </si>
  <si>
    <t>OPPORTUNITY</t>
  </si>
  <si>
    <t>THREATS</t>
  </si>
  <si>
    <t>Number of Opportunity factors:</t>
  </si>
  <si>
    <t>O1</t>
  </si>
  <si>
    <t>O2</t>
  </si>
  <si>
    <t>O3</t>
  </si>
  <si>
    <t>O4</t>
  </si>
  <si>
    <t>O5</t>
  </si>
  <si>
    <t>O6</t>
  </si>
  <si>
    <t>O7</t>
  </si>
  <si>
    <t>O8</t>
  </si>
  <si>
    <t>O9</t>
  </si>
  <si>
    <t>O10</t>
  </si>
  <si>
    <t>Number of Threats factors:</t>
  </si>
  <si>
    <t>T1</t>
  </si>
  <si>
    <t>T2</t>
  </si>
  <si>
    <t>T3</t>
  </si>
  <si>
    <t>T4</t>
  </si>
  <si>
    <t>T5</t>
  </si>
  <si>
    <t>Y6</t>
  </si>
  <si>
    <t>T7</t>
  </si>
  <si>
    <t>T8</t>
  </si>
  <si>
    <t>T9</t>
  </si>
  <si>
    <t>T10</t>
  </si>
  <si>
    <t>RI</t>
  </si>
  <si>
    <t xml:space="preserve">Sub-factor global priority </t>
  </si>
  <si>
    <r>
      <rPr>
        <b/>
        <sz val="11"/>
        <color theme="1"/>
        <rFont val="Calibri"/>
        <family val="2"/>
        <scheme val="minor"/>
      </rPr>
      <t>Threats</t>
    </r>
    <r>
      <rPr>
        <sz val="11"/>
        <color theme="1"/>
        <rFont val="Calibri"/>
        <family val="2"/>
        <charset val="186"/>
        <scheme val="minor"/>
      </rPr>
      <t xml:space="preserve"> group scaling factor</t>
    </r>
  </si>
  <si>
    <t>Priority value (Sub-factor local importance)</t>
  </si>
  <si>
    <r>
      <rPr>
        <b/>
        <sz val="11"/>
        <color theme="1"/>
        <rFont val="Calibri"/>
        <family val="2"/>
        <scheme val="minor"/>
      </rPr>
      <t>Opportunity</t>
    </r>
    <r>
      <rPr>
        <sz val="11"/>
        <color theme="1"/>
        <rFont val="Calibri"/>
        <family val="2"/>
        <charset val="186"/>
        <scheme val="minor"/>
      </rPr>
      <t xml:space="preserve"> group scaling factor</t>
    </r>
  </si>
  <si>
    <t>CR</t>
  </si>
  <si>
    <t>CI</t>
  </si>
  <si>
    <t xml:space="preserve">Lambda </t>
  </si>
  <si>
    <t>T</t>
  </si>
  <si>
    <t>O</t>
  </si>
  <si>
    <t>W</t>
  </si>
  <si>
    <t>S</t>
  </si>
  <si>
    <t>STEP 2</t>
  </si>
  <si>
    <t>Most important factors in each of the sub-groups:</t>
  </si>
  <si>
    <r>
      <rPr>
        <b/>
        <sz val="11"/>
        <color theme="1"/>
        <rFont val="Calibri"/>
        <family val="2"/>
        <scheme val="minor"/>
      </rPr>
      <t>Weakness</t>
    </r>
    <r>
      <rPr>
        <sz val="11"/>
        <color theme="1"/>
        <rFont val="Calibri"/>
        <family val="2"/>
        <charset val="186"/>
        <scheme val="minor"/>
      </rPr>
      <t xml:space="preserve"> group scaling factor</t>
    </r>
  </si>
  <si>
    <r>
      <rPr>
        <b/>
        <sz val="11"/>
        <color theme="1"/>
        <rFont val="Calibri"/>
        <family val="2"/>
        <scheme val="minor"/>
      </rPr>
      <t>Strenght</t>
    </r>
    <r>
      <rPr>
        <sz val="11"/>
        <color theme="1"/>
        <rFont val="Calibri"/>
        <family val="2"/>
        <charset val="186"/>
        <scheme val="minor"/>
      </rPr>
      <t xml:space="preserve"> group scaling factor</t>
    </r>
  </si>
  <si>
    <t>STEP 1</t>
  </si>
  <si>
    <r>
      <rPr>
        <b/>
        <sz val="16"/>
        <color theme="1"/>
        <rFont val="Calibri"/>
        <family val="2"/>
        <scheme val="minor"/>
      </rPr>
      <t xml:space="preserve">Instructions: </t>
    </r>
    <r>
      <rPr>
        <sz val="16"/>
        <color theme="1"/>
        <rFont val="Calibri"/>
        <family val="2"/>
        <scheme val="minor"/>
      </rPr>
      <t>Please fill in the white cells accordingly to the outcome from SWOT factor evaluation by expert group discussion. Please write round numbers directly in the cell, for fractions please use formulas, e.g., [=1/5], [=1/7], [=1/9].                                                                                                                                                                                                                                                                                                                               If indication "CONSISTENCY NOT SUFFICIENT, PLEASE CHECK INPUT DATA" appears, please re-check the pair-wise evaluation of SWOT factors until sufficient consistency is reached.</t>
    </r>
  </si>
  <si>
    <t>These tables show the final score on a 0 - 10 scale</t>
  </si>
  <si>
    <t xml:space="preserve">FINAL SCORE </t>
  </si>
  <si>
    <r>
      <t xml:space="preserve">Assoc. Prof. </t>
    </r>
    <r>
      <rPr>
        <b/>
        <sz val="14"/>
        <color theme="2"/>
        <rFont val="Calibri"/>
        <family val="2"/>
        <charset val="186"/>
        <scheme val="minor"/>
      </rPr>
      <t>Francesco Romagnoli</t>
    </r>
  </si>
  <si>
    <t>Capacity Building Scheme</t>
  </si>
  <si>
    <t>Evaluation Criteria</t>
  </si>
  <si>
    <t>IF TRUE</t>
  </si>
  <si>
    <t>IF FALSE</t>
  </si>
  <si>
    <t>Further description, IF FALSE</t>
  </si>
  <si>
    <t xml:space="preserve">Responsible for activities </t>
  </si>
  <si>
    <t xml:space="preserve">For further reading </t>
  </si>
  <si>
    <t>N.a</t>
  </si>
  <si>
    <t>N.a.</t>
  </si>
  <si>
    <t>Suggested capacity building schemes in:</t>
  </si>
  <si>
    <t>Evaluation criteria</t>
  </si>
  <si>
    <t>Fulfilment</t>
  </si>
  <si>
    <t>Suggested capacity building scheme</t>
  </si>
  <si>
    <t>Responsible for the activity</t>
  </si>
  <si>
    <t xml:space="preserve">It seems that you fulfill this criteria. Consider suggestions for improvements in other sections </t>
  </si>
  <si>
    <r>
      <t xml:space="preserve">Examples of municipal energy strategies can be found here:  Växjö Municipality in Sweden </t>
    </r>
    <r>
      <rPr>
        <sz val="11"/>
        <color rgb="FF0000FF"/>
        <rFont val="Calibri"/>
        <family val="2"/>
        <charset val="186"/>
        <scheme val="minor"/>
      </rPr>
      <t xml:space="preserve">https://vaxjo.se/download/18.313cf36515d1bde9ee32149a/1499862603203/Energiplan%202016_eng_webb.pdf           </t>
    </r>
    <r>
      <rPr>
        <sz val="11"/>
        <color theme="1"/>
        <rFont val="Calibri"/>
        <family val="2"/>
        <charset val="186"/>
        <scheme val="minor"/>
      </rPr>
      <t xml:space="preserve">                                                                           Methodology guidelines from the Covenant of Mayors Initiative can be found here </t>
    </r>
    <r>
      <rPr>
        <sz val="11"/>
        <color rgb="FF0000FF"/>
        <rFont val="Calibri"/>
        <family val="2"/>
        <charset val="186"/>
        <scheme val="minor"/>
      </rPr>
      <t xml:space="preserve">https://www.covenantofmayors.eu/support/library.html </t>
    </r>
  </si>
  <si>
    <r>
      <t xml:space="preserve">Example of Daugavpils city (2nd largest city in Latvia by population) </t>
    </r>
    <r>
      <rPr>
        <sz val="11"/>
        <color rgb="FF0000FF"/>
        <rFont val="Calibri"/>
        <family val="2"/>
        <charset val="186"/>
        <scheme val="minor"/>
      </rPr>
      <t xml:space="preserve">https://old.daugavpils.lv/lv/639 </t>
    </r>
    <r>
      <rPr>
        <sz val="11"/>
        <color theme="1"/>
        <rFont val="Calibri"/>
        <family val="2"/>
        <charset val="186"/>
        <scheme val="minor"/>
      </rPr>
      <t>(only in Latvian)</t>
    </r>
  </si>
  <si>
    <r>
      <t xml:space="preserve">Example of an energy policy formulation </t>
    </r>
    <r>
      <rPr>
        <sz val="11"/>
        <color rgb="FF0000FF"/>
        <rFont val="Calibri"/>
        <family val="2"/>
        <charset val="186"/>
        <scheme val="minor"/>
      </rPr>
      <t>http://www.iwjs.co.uk/wp-content/uploads/2015/10/Energy-Policy.pdf</t>
    </r>
  </si>
  <si>
    <t xml:space="preserve">Consider developing measurable goals to be achieved in a set time scale regarding energy use, energy efficiency, renewable energy etc. </t>
  </si>
  <si>
    <t>Links to EU projects about energy management in local authorities: 5000&amp;1 SEAPS http://www.50001seaps.eu/home/ ; Conurbant https://www.conurbant.eu/en/ ; LEAP (Leadership for Energy Action and Planning)</t>
  </si>
  <si>
    <t xml:space="preserve">Appoint regular working group meetings. </t>
  </si>
  <si>
    <t xml:space="preserve">Establish criteria for the effective operation and maintenance of significant energy uses where their absence could lead to a significant deviation from effective energy performance. </t>
  </si>
  <si>
    <t xml:space="preserve">Develop and maintain procedures for control of documents. </t>
  </si>
  <si>
    <t>Incorporate results of energy performance improvement evaluation (where appropriate) into the specification, design and procurement activities of the relevant projects.</t>
  </si>
  <si>
    <t>Indirectly involved external stakeholders usually include general public, NGOs, private companies, owners of private buildings etc.</t>
  </si>
  <si>
    <t xml:space="preserve">Personnel involved in operational procedures shall be informed and instructed about their duties and both everyday activities and emergency situations.  </t>
  </si>
  <si>
    <t xml:space="preserve">Energy manager in collaboration with the top management.  </t>
  </si>
  <si>
    <t xml:space="preserve">Examples of targets:                                                                 5% energy efficiency improvement in multifamily buildings every year.                                                                       20% CO2 emission savings by 2030.                                          50% renewable energy share of the final energy consumption. </t>
  </si>
  <si>
    <t xml:space="preserve">Develop local energy management working group. </t>
  </si>
  <si>
    <t xml:space="preserve">Start with identifying current practice in each sector (e.g. how energy issues are organized in public buildings, street lighting, etc.); describe each sector by including information about who and how provides energy data, how the operation control of the equipment is organized.   </t>
  </si>
  <si>
    <t xml:space="preserve">Evaluate energy performance improvement opportunities and operational control in the design of new, modified and renovated facilities, equipment, systems and processes that can have a significant impact on energy performance. </t>
  </si>
  <si>
    <t xml:space="preserve">There should be a procedure in place that allows incorporating results of energy performance improvement evaluation into various design stages and public procurement documents. </t>
  </si>
  <si>
    <t>Define and document energy efficiency specifications for procurement of products and equipment.</t>
  </si>
  <si>
    <t>Define and document energy efficiency specifications for procurement of fuel and energy.</t>
  </si>
  <si>
    <t>Responsible for activity implementation is energy manager or other employee set in charge of this task by top management. Top management is responsible for ensuring employee capacity (time, equipment, resources) for this task.</t>
  </si>
  <si>
    <t>Define instructions and specific deadlines for annual (or more often) review/revision of energy use and consumption.</t>
  </si>
  <si>
    <t>Establish concrete plan for communication of energy performance to top management.</t>
  </si>
  <si>
    <t>Define a documented energy consumption baseline.</t>
  </si>
  <si>
    <t>Responsible for activity implementation is energy manager or other employee set in charge of this task by top management.</t>
  </si>
  <si>
    <t>Energy Savings Catalog (In Danish): http://svk.teknologisk.dk/Pages_open/Default.aspx                          Energy Savings Directory (in Latvian): https://www.em.gov.lv/files/energetika/ENERGIJAS_IETAUPIJUMU_KATALOGS.xlsx</t>
  </si>
  <si>
    <t>Ensure consultation meetings with interested stakeholders.</t>
  </si>
  <si>
    <t>Personnel included in the EnMS implementation must be competent and qualified to do the tasks required to them: a clear job description is essential to better fulfill this task.</t>
  </si>
  <si>
    <t xml:space="preserve">1. EC, 2010. HOW TO DEVELOP A SUSTAINABLE ENERGY
ACTION PLAN (SEAP) – GUIDEBOOK, Publications Office of the European Union, 2010
2. Marvin T. Howell, 2014. Effective Implementation of an ISO 50001 Energy Management System (EnMS)
</t>
  </si>
  <si>
    <t xml:space="preserve">1. EC, 2010. HOW TO DEVELOP A SUSTAINABLE ENERGY
ACTION PLAN (SEAP) – GUIDEBOOK, Publications Office of the European Union, 2010
2.Marvin T. Howell, 2014. Effective Implementation of an ISO 50001 Energy Management System (EnMS)
</t>
  </si>
  <si>
    <t xml:space="preserve">1. EC, 2010. HOW TO DEVELOP A SUSTAINABLE ENERGY
ACTION PLAN (SEAP) – GUIDEBOOK, Publications Office of the European Union, 2010
2. Marvin T. Howell, 2014. Effective Implementation of an ISO 50001 Energy Management System (EnMS)
</t>
  </si>
  <si>
    <t>1. EC, 2010. HOW TO DEVELOP A SUSTAINABLE ENERGY
ACTION PLAN (SEAP) – GUIDEBOOK, Publications Office of the European Union, 2010</t>
  </si>
  <si>
    <t>It is advisable to carry out an energy audit of the lighting system to assess the current situation. Any public lighting system has the potential to increase energy efficiency. These measures make it possible to reduce the cost of electricity consumption while improving the quality of lighting.</t>
  </si>
  <si>
    <t xml:space="preserve">Consider performing bioenergy potential assessment. </t>
  </si>
  <si>
    <t>Management review should be conducted at planned intervals (at least once per year).</t>
  </si>
  <si>
    <t>Define energy manager position.</t>
  </si>
  <si>
    <t>Improve and established a proper cross-department communication.</t>
  </si>
  <si>
    <t>Develop Energy Policy.</t>
  </si>
  <si>
    <t xml:space="preserve">Energy Policy is a statement by the municipality of its overall intention to improve energy performance. Energy Policy is formally expressed by top-management of the municipality and provides a framework for setting energy and/or climate targets and actions. Energy Policy is a mandatory requirement of the ISO 50001 Energy management standard. </t>
  </si>
  <si>
    <t>For the development of the Energy Policy – energy manager or leader of the local energy management working group in close collaboration with the top management. For signing the Energy Policy – Mayor or another top management representative with signature rights.</t>
  </si>
  <si>
    <r>
      <t>Approve Energy Policy</t>
    </r>
    <r>
      <rPr>
        <sz val="11"/>
        <color rgb="FF000000"/>
        <rFont val="Calibri"/>
        <family val="2"/>
        <charset val="186"/>
        <scheme val="minor"/>
      </rPr>
      <t xml:space="preserve"> </t>
    </r>
    <r>
      <rPr>
        <i/>
        <sz val="11"/>
        <color rgb="FF000000"/>
        <rFont val="Calibri"/>
        <family val="2"/>
        <charset val="186"/>
        <scheme val="minor"/>
      </rPr>
      <t xml:space="preserve">by the municipality Council. </t>
    </r>
  </si>
  <si>
    <t>A signed Energy Policy demonstrates top management's commitment to support EnMS and to continually improve energy performance.</t>
  </si>
  <si>
    <t>For explaining top management the need for Energy Policy – energy manager, local energy management working group or management representative responsible for energy management.</t>
  </si>
  <si>
    <t>Document and communicate Energy Policy to municipality employees at all levels.</t>
  </si>
  <si>
    <t xml:space="preserve">Communication can be done in different ways e.g. during the annual general meetings, division meetings, by ensuring access to paper copies/ electronic version, using municipality's website etc. You can keep your municipality’s Energy Policy in a visible place in the administration building for all employees and visitors.  </t>
  </si>
  <si>
    <t>Communicate Energy Policy to public.</t>
  </si>
  <si>
    <t xml:space="preserve">It is recommended that the municipality communicates its Energy Policy not only internally among employees but also externally with citizens, stakeholders and different interest groups. This can be done by publishing the Energy Policy (or an announcement) in local media, municipality's official website and placing the document in a visible place in the administration building. </t>
  </si>
  <si>
    <t>Public relations department.</t>
  </si>
  <si>
    <t>Revise and update Energy Policy.</t>
  </si>
  <si>
    <t xml:space="preserve">Energy Policy should be updated in response to major changes such as energy performance,   EnMS (e.g. expansion of boarders), targets, etc. </t>
  </si>
  <si>
    <t>For keeping-up with the topicality of Energy Policy – energy manager or leader of the local energy management working group in close collaboration with the top-management. For signing the Energy Policy – Mayor or another top management representative with signature rights.</t>
  </si>
  <si>
    <t>Consider developing mid or long-term Energy Strategy for your municipality.</t>
  </si>
  <si>
    <t xml:space="preserve">Creation of an Energy Strategy is the first step towards improved planning of effective and environmentally sound energy production and use in your municipality. Energy Strategy usually consists of an analysis of current energy use, identification of stakeholders, definition of goals, elaboration and prioritization of actions. </t>
  </si>
  <si>
    <t>Local Energy Strategy working group.</t>
  </si>
  <si>
    <t xml:space="preserve">The expression of Energy Policy in concrete results to be achieved is carried out with the help of goals. The goal is a clearly defined improvement that the municipality undertakes to achieve at a specific time. Whether the goal is achieved is measured by the help of measurable indicators (energy performance indicators). </t>
  </si>
  <si>
    <t xml:space="preserve">Consider developing an Action Plan for achieving objectives and targets. </t>
  </si>
  <si>
    <t xml:space="preserve">Action plans usually include 4 major elements: designation of responsibility, the resources and period for achievement of targets, and the method for verification of achieved results. </t>
  </si>
  <si>
    <t xml:space="preserve">Follow the usual procedure how planning documents are approved in your municipality. You can invite your municipality top management to Energy Strategy working group meeting or present and explain the importance of the EnMS at the deputy meeting. </t>
  </si>
  <si>
    <t xml:space="preserve">For the development of Energy Strategy/ Action Plan – local Energy Strategy working group. For approval of energy strategy/ Action Plan – top management.  </t>
  </si>
  <si>
    <t xml:space="preserve">Make sure the Energy Strategy and Action Plan are up-to-date. </t>
  </si>
  <si>
    <t xml:space="preserve">Check the date of issue of the energy strategy/ Action Plan to make sure it is not outdated. Actions plans should be revised and updated at defined intervals. Annual management review allows you to detect whether you are in line with the planned actions. </t>
  </si>
  <si>
    <t>Leader of the local Energy Strategy working group.</t>
  </si>
  <si>
    <t xml:space="preserve">Review Energy Strategy/ Action Plan.  </t>
  </si>
  <si>
    <t xml:space="preserve">Check the date of issue of the energy strategy/ Action Plan to make sure it is not outdated. Review and update the strategy/ Action Plan once per year or in case of major changes. </t>
  </si>
  <si>
    <t>Consider developing and introducing an EnMS.</t>
  </si>
  <si>
    <t>The definition of energy management is simple: it is the effort to use energy effectively and efficiently using available resources.  EnMS establishes Energy Policy and energy objectives, and processes and procedures to achieve those objectives. The main advantage of the EnMS is that energy management is implemented in a certain way, defining the responsibility and tasks to be performed, as well as the results to be achieved. In addition, up-to-date information on the measures taken and their results is maintained. Thus, you avoid situation that only one person – the energy manager – is aware of the municipality's energy management. Time goes by and the staff can change. Not starting all over again each time people change, requires a systematic approach to energy management. Yes, this means that during the creation of the EnMS, all the necessary documentation – ‘papers’ that proves the existence of the system – has to be prepared.</t>
  </si>
  <si>
    <t xml:space="preserve">Top management.  </t>
  </si>
  <si>
    <t>Consider development and implementation of a certified EnMS.</t>
  </si>
  <si>
    <t xml:space="preserve">You can choose to certify your energy management system. In a small municipality, simple, informal energy management without complicated descriptions of procedures and other superfluous internal documents helps to achieve energy policy goals. In contrast, in large municipalities a more detailed, formalized and well-documented EnMS might be required. ISO 50001 Energy management standard sets requirements for the establishment, implementation and maintenance of the EnMS in order to create an internal framework for continuous improvement. Why would it be desirable to follow ISO 50001, even if it is not mandatory? ISO 50001 is a single, harmonized standard used by organizations across Europe. It provides a logical and consistent approach to continuously reducing energy consumption. </t>
  </si>
  <si>
    <t xml:space="preserve">Top management in collaboration with the local energy management working group. </t>
  </si>
  <si>
    <t xml:space="preserve">The local energy management working group should be cross-departmental and include members with different daily work specifics and expertise (e.g. from environmental/ energy, financial, technical, planning departments). It is important that members of the working group are officially approved by the top management (e.g. with a documented order). </t>
  </si>
  <si>
    <t>Top management in collaboration with the energy manager.</t>
  </si>
  <si>
    <t xml:space="preserve">Appoint responsible person for energy management in your municipality. </t>
  </si>
  <si>
    <t xml:space="preserve">During the development of EnMS, one of the first tasks is to find the responsible person for overall system development and implementation. Usually it is the task of an energy manager. The energy manager is the person from whom the results of the implementation of the EnMS depend largely. At least following requirements should be set for the energy manager: (1) technical education and/ or training course covering the issues of sustainable energy sector management; (2) vision on how to deal with energy planning issues in the municipality. Good communication skills are also desirable. </t>
  </si>
  <si>
    <t>Top management.</t>
  </si>
  <si>
    <t xml:space="preserve">The energy management working group meets on a regularly basis at least once per quarter or more often depending on needs. Meetings are organized and led by the leader of the working group (usually – energy manager) with meeting agenda prior and a protocol after the meeting being prepared. </t>
  </si>
  <si>
    <t xml:space="preserve">Leader of the energy management working group (usually – energy manager). </t>
  </si>
  <si>
    <t xml:space="preserve">Inform top management about the development/ implementation of EnMS. </t>
  </si>
  <si>
    <t xml:space="preserve">Schedule regular meetings (e.g. twice per year) with municipality's top management to keep them up-to-date about the EnMS progress. </t>
  </si>
  <si>
    <t xml:space="preserve">Energy manager in collaboration with the local energy management working group. </t>
  </si>
  <si>
    <t>Identify municipality employees directly involved in the EnMS.</t>
  </si>
  <si>
    <t>Directly involved municipality employees include members of the energy management working group and persons responsible for energy data management/ building energy management (such as building technicians, managers, ...).</t>
  </si>
  <si>
    <t xml:space="preserve">Energy manager in collaboration with the top management. </t>
  </si>
  <si>
    <t>Inform directly involved municipality employees.</t>
  </si>
  <si>
    <t xml:space="preserve">All directly involved municipality employees should be informed about the municipality's EnMS, their role, responsibilities and possibilities to reduce energy consumption. </t>
  </si>
  <si>
    <t xml:space="preserve">Energy manager. </t>
  </si>
  <si>
    <t>Identify municipality employees indirectly involved in the EnMS.</t>
  </si>
  <si>
    <t xml:space="preserve">Indirectly involved municipality employees include all other municipality employees. </t>
  </si>
  <si>
    <t xml:space="preserve">Energy manager in collaboration with the energy management working group. </t>
  </si>
  <si>
    <t>Inform indirectly involved municipality employees.</t>
  </si>
  <si>
    <t xml:space="preserve">All municipality employees should be informed about the municipality's EnMS, their role, responsibilities and possibilities to reduce energy consumption. </t>
  </si>
  <si>
    <t>Energy manager in collaboration with the energy management working group.</t>
  </si>
  <si>
    <t>Identify directly involved external stakeholders in the EnMS.</t>
  </si>
  <si>
    <t>Directly involved external stakeholders might include energy suppliers, product/ service providers with which the municipality has contracts for services/ products related to energy consumption.</t>
  </si>
  <si>
    <t>Inform directly involved external stakeholders.</t>
  </si>
  <si>
    <t xml:space="preserve">Directly involved external stakeholders should be informed about the fact that the municipality has introduced an EnMS and about the requirements applying to them. E.g., energy data supply, operational control, energy efficiency criteria in public procurement. </t>
  </si>
  <si>
    <t>Energy manager in collaboration with the energy management working group and other responsible internal specialists (technical experts, public procurement experts etc.).</t>
  </si>
  <si>
    <t>Identify indirectly involved external stakeholders in the EnMS.</t>
  </si>
  <si>
    <t xml:space="preserve">Energy manager in collaboration with the energy management working group and public relations specialists. </t>
  </si>
  <si>
    <t>Inform indirectly involved external stakeholders, if applicable.</t>
  </si>
  <si>
    <t xml:space="preserve">The municipality should decide to which extent its EnMS will be communicated externally. Usually the core elements of the EnMS are made public such as the Energy Policy, targets, action plan, and major energy performance indicators. </t>
  </si>
  <si>
    <t>Make a review to determine legal (and other) requirements applicable to the municipality. Set a responsible person for regular updates of the requirements applicable to the municipality.</t>
  </si>
  <si>
    <t>Municipality employees should be constantly informed and updated about the latest legal (and other) requirements related to energy management. It is suggested to develop a register of binding requirements and keep up with regular updates.</t>
  </si>
  <si>
    <t xml:space="preserve">For development of the register, keeping up with regular updates and informing concerned employees – energy manager in collaboration with employees responsible for specific areas.  </t>
  </si>
  <si>
    <t>Communicate any relevant updates of legal (and other) requirements with involved employees.</t>
  </si>
  <si>
    <t>A constant information of the latest development in the regulations should be constantly transferred to the responsible employees.</t>
  </si>
  <si>
    <t xml:space="preserve">Energy manager in collaboration with the local energy management working group, top management and heads of departments. </t>
  </si>
  <si>
    <t>Make a regular review and/ or revision of the regulations. Set a responsible person for regular updates of the requirements applicable to the municipality.</t>
  </si>
  <si>
    <t>It is recommended to identify a responsible person within the local energy management working group responsible for a constant update of legal (and other) requirements.</t>
  </si>
  <si>
    <t>Energy manager or other assigned personnel by the energy management working group/ top management.</t>
  </si>
  <si>
    <t>Define a clear plan for compliance.</t>
  </si>
  <si>
    <t>A clear compliance plan should be defined in order to create consistent thresholds for regular controls.</t>
  </si>
  <si>
    <t xml:space="preserve">Local energy management working group in close cooperation with top management.  </t>
  </si>
  <si>
    <t>Carry out an energy analysis and energy use/ consumption evaluation.</t>
  </si>
  <si>
    <t>Top management is responsible for designating an employee that will be in charge for energy analysis implementation (typically energy manager) and ensuring that this employee has the necessary time, equipment and knowledge to perform the analysis Energy manager(or other employee in charge) in cooperation with each building's manager is responsible for implementation of the audit and energy use and consumption evaluation.</t>
  </si>
  <si>
    <t>Establish concrete energy monitoring instructions with specific deadlines and set a responsible person for regular energy consumption monitoring.</t>
  </si>
  <si>
    <t>Use energy consumption monitoring data to derive current energy performance indicators, analyze them against major energy performance indicators.</t>
  </si>
  <si>
    <t>Perform energy use and consumption evaluation annually (or more often based on monthly data) by calculating the current values for energy performance indicators and compare and analyze them against past indicator values. Evaluate development trends, review the current situation against the set targets respect the defined base-line scenario, and introduce revisions if required.</t>
  </si>
  <si>
    <t>The results of energy consumption analysis should be regularly communicated to top management (usually annually), including comparison to previous period performance indicators and evaluation of development trends. Establish a concrete procedure (i.e. define the form of communication report, meetings, presentation), define frequency and set deadlines to ensure regularity.</t>
  </si>
  <si>
    <t>Energy manager in close collaboration with the local energy management working group.</t>
  </si>
  <si>
    <r>
      <t>Define a documented energy consumption baseline based on the results of energy use/consumption evaluation and the energy monitoring and analysis. Energy baseline is established based on the initial energy review and reflects a specified period of time (e.g. average specific energy consumption or CO</t>
    </r>
    <r>
      <rPr>
        <vertAlign val="subscript"/>
        <sz val="11"/>
        <color rgb="FF000000"/>
        <rFont val="Calibri"/>
        <family val="2"/>
        <charset val="186"/>
        <scheme val="minor"/>
      </rPr>
      <t>2</t>
    </r>
    <r>
      <rPr>
        <sz val="11"/>
        <color rgb="FF000000"/>
        <rFont val="Calibri"/>
        <family val="2"/>
        <charset val="186"/>
        <scheme val="minor"/>
      </rPr>
      <t xml:space="preserve"> emissions of past three years). Energy baseline is adjusted in case energy performance indicators no longer reflect energy use or there have been major changes affecting energy consumption.</t>
    </r>
  </si>
  <si>
    <t>Ensure that energy consumption baseline is available and energy consumption is regularly monitored against the baseline.</t>
  </si>
  <si>
    <t>Ensure that documented energy consumption baseline is available and set a responsible employee (typically the energy manager) for regular monitoring of current energy consumption data against the baseline.</t>
  </si>
  <si>
    <t>Make sure that energy analysis includes total and specific energy consumption data. Analyze data and identify significant energy use areas.</t>
  </si>
  <si>
    <t>Make sure that energy performance is analyzed quantitatively using appropriate performance indicators, i.e., indicators that are normalized per people working at each building or by building area, to ensure comparability. The analysis should take into account consumer description (e.g., office, municipal buildings etc.), various energy consuming equipment used, types of energy used (e.g. thermal energy, electricity, cooling), etc. The energy analysis should be performed with enough degree of detail to derive conclusions about individual buildings or their parts (energy consumption monitoring with enough detail should therefore be ensured). Subsequently the specific (normalized) energy consumption of buildings (or particular consumers) may be compared and most significant areas of energy use can be identified.</t>
  </si>
  <si>
    <t>Identify energy consumption improvement possibilities.</t>
  </si>
  <si>
    <t>Best practice for identification of energy performance improvement possibilities includes use of relevant databases and techniques (pinch analysis, thermo-economics, or exergy analysis). Energy consumption improvement measures and their potential savings may be found in relevant literature, some countries provide national Energy Savings Catalogues.</t>
  </si>
  <si>
    <t>Prioritize the identified energy consumption improvement possibilities.</t>
  </si>
  <si>
    <r>
      <t>Energy consumption improvement possibilities may be prioritized based on their calculated savings potential, as well as the potential impact on CO</t>
    </r>
    <r>
      <rPr>
        <vertAlign val="subscript"/>
        <sz val="11"/>
        <color rgb="FF000000"/>
        <rFont val="Calibri"/>
        <family val="2"/>
        <charset val="186"/>
        <scheme val="minor"/>
      </rPr>
      <t>2</t>
    </r>
    <r>
      <rPr>
        <sz val="11"/>
        <color rgb="FF000000"/>
        <rFont val="Calibri"/>
        <family val="2"/>
        <charset val="186"/>
        <scheme val="minor"/>
      </rPr>
      <t xml:space="preserve"> emission reduction and other factors. The choice of the main decision criteria and the priority sequence should be decided by discussion between the energy manager, top management and the local energy management working group.</t>
    </r>
  </si>
  <si>
    <t>Top management in close collaboration with the energy manager and the local energy management working group.</t>
  </si>
  <si>
    <r>
      <t>Calculate CO</t>
    </r>
    <r>
      <rPr>
        <i/>
        <vertAlign val="subscript"/>
        <sz val="11"/>
        <color rgb="FF000000"/>
        <rFont val="Calibri"/>
        <family val="2"/>
        <charset val="186"/>
        <scheme val="minor"/>
      </rPr>
      <t>2</t>
    </r>
    <r>
      <rPr>
        <i/>
        <sz val="11"/>
        <color rgb="FF000000"/>
        <rFont val="Calibri"/>
        <family val="2"/>
        <charset val="186"/>
        <scheme val="minor"/>
      </rPr>
      <t xml:space="preserve"> emissions from energy use.</t>
    </r>
  </si>
  <si>
    <r>
      <t>CO</t>
    </r>
    <r>
      <rPr>
        <vertAlign val="subscript"/>
        <sz val="11"/>
        <color rgb="FF000000"/>
        <rFont val="Calibri"/>
        <family val="2"/>
        <charset val="186"/>
        <scheme val="minor"/>
      </rPr>
      <t>2</t>
    </r>
    <r>
      <rPr>
        <sz val="11"/>
        <color rgb="FF000000"/>
        <rFont val="Calibri"/>
        <family val="2"/>
        <charset val="186"/>
        <scheme val="minor"/>
      </rPr>
      <t xml:space="preserve"> emissions (as CO</t>
    </r>
    <r>
      <rPr>
        <vertAlign val="subscript"/>
        <sz val="11"/>
        <color rgb="FF000000"/>
        <rFont val="Calibri"/>
        <family val="2"/>
        <charset val="186"/>
        <scheme val="minor"/>
      </rPr>
      <t>2</t>
    </r>
    <r>
      <rPr>
        <sz val="11"/>
        <color rgb="FF000000"/>
        <rFont val="Calibri"/>
        <family val="2"/>
        <charset val="186"/>
        <scheme val="minor"/>
      </rPr>
      <t xml:space="preserve"> equivalent of GHGs) may be calculated by accounting for total energy use and the CO</t>
    </r>
    <r>
      <rPr>
        <vertAlign val="subscript"/>
        <sz val="11"/>
        <color rgb="FF000000"/>
        <rFont val="Calibri"/>
        <family val="2"/>
        <charset val="186"/>
        <scheme val="minor"/>
      </rPr>
      <t>2</t>
    </r>
    <r>
      <rPr>
        <sz val="11"/>
        <color rgb="FF000000"/>
        <rFont val="Calibri"/>
        <family val="2"/>
        <charset val="186"/>
        <scheme val="minor"/>
      </rPr>
      <t xml:space="preserve"> emission factor for specific fuel (fuels used) for heating and national (or regional) CO</t>
    </r>
    <r>
      <rPr>
        <vertAlign val="subscript"/>
        <sz val="11"/>
        <color rgb="FF000000"/>
        <rFont val="Calibri"/>
        <family val="2"/>
        <charset val="186"/>
        <scheme val="minor"/>
      </rPr>
      <t>2</t>
    </r>
    <r>
      <rPr>
        <sz val="11"/>
        <color rgb="FF000000"/>
        <rFont val="Calibri"/>
        <family val="2"/>
        <charset val="186"/>
        <scheme val="minor"/>
      </rPr>
      <t xml:space="preserve"> emission factor for electricity use. </t>
    </r>
  </si>
  <si>
    <r>
      <t>Estimate future energy use and CO</t>
    </r>
    <r>
      <rPr>
        <i/>
        <vertAlign val="subscript"/>
        <sz val="11"/>
        <color rgb="FF000000"/>
        <rFont val="Calibri"/>
        <family val="2"/>
        <charset val="186"/>
        <scheme val="minor"/>
      </rPr>
      <t>2</t>
    </r>
    <r>
      <rPr>
        <i/>
        <sz val="11"/>
        <color rgb="FF000000"/>
        <rFont val="Calibri"/>
        <family val="2"/>
        <charset val="186"/>
        <scheme val="minor"/>
      </rPr>
      <t xml:space="preserve"> emissions.</t>
    </r>
  </si>
  <si>
    <r>
      <t>Based on performed past energy consumption analysis and accounting for the selected energy consumption improvement options and their predicted savings, estimate future energy use and calculate CO</t>
    </r>
    <r>
      <rPr>
        <vertAlign val="subscript"/>
        <sz val="11"/>
        <color rgb="FF000000"/>
        <rFont val="Calibri"/>
        <family val="2"/>
        <charset val="186"/>
        <scheme val="minor"/>
      </rPr>
      <t>2</t>
    </r>
    <r>
      <rPr>
        <sz val="11"/>
        <color rgb="FF000000"/>
        <rFont val="Calibri"/>
        <family val="2"/>
        <charset val="186"/>
        <scheme val="minor"/>
      </rPr>
      <t xml:space="preserve"> emissions. Trendline function in MS Excel may be used to initially forecast the future energy consumption based on past energy consumption data and without new savings. After that, the potential savings may be calculated based on the predicted savings of selected strategies.</t>
    </r>
  </si>
  <si>
    <t xml:space="preserve">Develop documented energy saving targets. </t>
  </si>
  <si>
    <t>Set the energy use improvement targets based on conclusions from the previously performed energy analysis, municipality’s overall development strategy and available funding. The targets should aim to be SMART: Specific, Measurable, Attainable, Realistic and Time bound.</t>
  </si>
  <si>
    <t>Top management in close collaboration with the local energy management working group and energy manager.</t>
  </si>
  <si>
    <t>Re-evaluate the set targets to ensure compliance with Energy Policy/ Strategy.</t>
  </si>
  <si>
    <t>Ensure that Energy Policy/ Strategy is in place. Re-evaluate the set targets to ensure compliance with Energy Policy/ Strategy.</t>
  </si>
  <si>
    <t>Re-evaluate the set targets to ensure compliance with energy performance analysis.</t>
  </si>
  <si>
    <t xml:space="preserve">Ensure that energy performance analysis has been performed. Account for its outcomes when target setting. </t>
  </si>
  <si>
    <t>Local energy management working group and energy manager.</t>
  </si>
  <si>
    <t>Establish a regular and documented review and revision of targets.</t>
  </si>
  <si>
    <t>Ensure that the Action Plan is consistent with targets and aids achievement of the targets.</t>
  </si>
  <si>
    <t>Ensure that the Action Plan has been developed. Review the set targets against the current situation and development trends of performance indicators. Revise the Action Plan if necessary, to ensure progress towards achieving of the set targets.</t>
  </si>
  <si>
    <t xml:space="preserve">Communicate your municipality's EnMS to all employees. </t>
  </si>
  <si>
    <t xml:space="preserve">In accordance with the ISO 50001 Energy management standard the municipality should communicate its Energy Policy, energy performance and EnMS internally. This can be done in the beginning of work relationship with new employees and during annual general meetings or division meetings with existing employees. Additionally, a representative Energy Policy document can be placed in a visible place for everyone. </t>
  </si>
  <si>
    <t xml:space="preserve">Local energy management working group in collaboration with top management. </t>
  </si>
  <si>
    <t>Develop a procedure for internal communication regarding the EnMS.</t>
  </si>
  <si>
    <t>Each municipality employee should have an opportunity to comment and give feedback about the municipality's EnMS. Usually there is a feedback form available for all employees that is sent to the responsible person (e.g. energy manager); the responsible person then registers all received comments and decides on follow-up actions. The responsible person informs top management about the received feedback at least once per six months or more often, if necessary.</t>
  </si>
  <si>
    <t xml:space="preserve">Communicate your municipality’s EnMS externally. </t>
  </si>
  <si>
    <t xml:space="preserve">If your municipality has decided to communicate externally its EnMS it should be done on a regular basis. You can choose different media: the website, local press and TV etc.to inform local society about the implementation progress of your EnMS. </t>
  </si>
  <si>
    <t xml:space="preserve">Energy manager, public relations department/ specialists. </t>
  </si>
  <si>
    <t xml:space="preserve">Organize EnMS in your municipality by developing necessary procedures and processes.  </t>
  </si>
  <si>
    <t xml:space="preserve">In order to avoid chaos and ensure the continuity of the whole process, the municipality must establish a structure and define responsibilities of the parties involved (employees of the organization responsible for the various fields). In this way, by introducing standardization of processes along with the energy management system, durability and progress towards continuous improvement is ensured. The EnMS documentation includes: (i) the Energy Policy, (ii) the scope and boundaries of the energy management system, (iii) objectives, targets and action plans, (iv) documents/ records required by the ISO 50001, (v) other documents determined by the municipality (such as building energy audits, technical documents of equipment, ...). </t>
  </si>
  <si>
    <t xml:space="preserve">Energy manager in collaboration with the local energy management working group and top management. </t>
  </si>
  <si>
    <t>The ISO 50001 standard requires that EnMS documentation is controlled. Procedures should be established, implemented and maintained to ensure that: (i) documents are approved prior to issue, (ii) documents are reviewed and updated as necessary, (iii) changes and the revision status of documents are identified, (iv) up-to-date documents are available at points of use, (v) documents are identifiable, (vi) documents of external origin necessary for the introduction and operation of the EnMS are identified and their distribution is controlled, (vii) unintended use of obsolete documents is prevented. Integrate EnMS documentation in existing document control procedures of your municipality.</t>
  </si>
  <si>
    <t xml:space="preserve">Maintain EnMS documentation according to the internal rules of document management in your municipality. </t>
  </si>
  <si>
    <t xml:space="preserve">Records of trainings, meeting minutes, comments/ suggestions from employees, unconformities, technical documentation etc. should be kept up-to-date. Identify person in charge for managing these documents. </t>
  </si>
  <si>
    <t xml:space="preserve">Usually energy manager. </t>
  </si>
  <si>
    <t>Identify operations and maintenance activities, which are related to significant energy uses and that are consistent with the Energy Policy, objective, targets and action plans of your municipality.</t>
  </si>
  <si>
    <t xml:space="preserve">Energy manager in collaboration with the local energy management working group and other internal experts. </t>
  </si>
  <si>
    <t>This is an important part of the EnMS to ensure that facilities, processes, systems and equipment are operated in the best possible way. Rethink current management practices, use of facilities/ equipment etc. to find weak points and possible improvements. What data should be measured? Who and how should operate equipment/ collect and manage energy consumption data? How the operation control of the equipment will be organized (e.g. what is the allowed level of nonconformity, what actions are taken in case of nonconformities? A final checklist can be eventually defined.</t>
  </si>
  <si>
    <t xml:space="preserve">Operate and maintain facilities, processes, systems and equipment in accordance with operational criteria. </t>
  </si>
  <si>
    <t xml:space="preserve">Internal or external experts should be involved to ensure that facilities, processes, systems and equipment is operated and maintained in the best possible way. Operational control also applies to all suppliers of energy products and services with which the municipality has a contract agreement. </t>
  </si>
  <si>
    <t xml:space="preserve">Energy manager in collaboration with the local energy management working group and other internal/ external experts. </t>
  </si>
  <si>
    <t xml:space="preserve">Communicate appropriately the operational controls to personnel working for, or on behalf of, your municipality. </t>
  </si>
  <si>
    <t xml:space="preserve">Document nonconformities and take corrective/preventive actions. </t>
  </si>
  <si>
    <t>The municipality should respond to significant deviations in energy performance. Deviations exceeding the pre-set threshold should be registered, explained and corrective/ preventive actions should be taken.</t>
  </si>
  <si>
    <t xml:space="preserve">Design of buildings and technical equipment/ systems is an important aspect of the EnMS. First, identify the existing extent to which energy efficiency is considered in the design process. Then consider possible energy efficiency improvements in collaboration with internal technical staff or consultation with external experts. Remember to keep records of design activities. </t>
  </si>
  <si>
    <t xml:space="preserve">Energy manager in collaboration with building/ technical department experts. </t>
  </si>
  <si>
    <t xml:space="preserve">Energy manager in collaboration with building/ technical department experts and public procurement specialists. </t>
  </si>
  <si>
    <t>Identify significant energy uses in your municipality.</t>
  </si>
  <si>
    <t xml:space="preserve">Make a list of those products/ equipment that have or can have significant impact on municipality's energy performance. </t>
  </si>
  <si>
    <t>Establish and implement criteria for assessing energy use, consumption and efficiency over the planned/ expected operating lifetime when procuring energy using products, equipment and services, which are expected to have significant impact on municipality's energy performance.</t>
  </si>
  <si>
    <t xml:space="preserve">Start with finding out what are the current procurement practices in your municipality and to which extent energy efficiency criteria are considered in public procurements. Collaborate with internal procurement specialists and technical experts about incorporating energy efficiency criteria into future procurements. Where appropriate, follow any national or international recommendations on green public procurement. </t>
  </si>
  <si>
    <t>Energy manager in collaboration with internal technical and public procurement specialists.</t>
  </si>
  <si>
    <t>Define and document energy efficiency specifications for procurement of energy services.</t>
  </si>
  <si>
    <t xml:space="preserve">Inform suppliers that procurement is partly evaluated based on energy performance. </t>
  </si>
  <si>
    <t xml:space="preserve">Public procurement specialists. </t>
  </si>
  <si>
    <t>Internal audits should be conducted at planned intervals (at least once per year) based on an audit plan.</t>
  </si>
  <si>
    <t>The municipality should conduct internal audits to ensure that EnMS: (i) conforms to the ISO 50001 standard and energy objectives/ targets established, (ii) is effectively implemented, maintained, and improves energy performance. The selection of auditors and conduct of audits shall ensure objectivity of the auditing process. Records of the audit results should be kept with other EnMS documentation and reported to the top management.</t>
  </si>
  <si>
    <t xml:space="preserve">For the selection of internal auditor - energy manager in collaboration with the local energy management working group. </t>
  </si>
  <si>
    <t xml:space="preserve">Municipality's top management should review EnMS at planned intervals to ensure its continuing suitability, adequacy and effectiveness. The management review includes: review of the Energy Policy, energy performance and related energy performance indicators, evaluation of compliance with legal and other requirements, evaluation of the extent to which energy objectives and targets have been met, results of the internal audit, follow-up actions from previous management reviews. </t>
  </si>
  <si>
    <t xml:space="preserve">Top management in collaboration with the energy manager. </t>
  </si>
  <si>
    <t>Ensure that local energy management working group members/ key personnel have appropriate education and competences to implement energy management.</t>
  </si>
  <si>
    <t xml:space="preserve">The roles and responsibilities of the members of the local working group and other individuals engaged in energy management functions should be defined, communicated, and exalted when earned to ensure an effective EnMS. There are various options for professional capacity building. You can organize trainings of energy management aspects by involving internal/ external experts in your municipality, arrange experience exchange visits in other municipalities, take part in externally organized events (workshops, conferences), and attend training / educational courses. </t>
  </si>
  <si>
    <t xml:space="preserve">Energy manager in cooperation with the local energy management working group and top management. </t>
  </si>
  <si>
    <t>Define requirements related to energy management in job descriptions of key personnel.</t>
  </si>
  <si>
    <t>Ensure that municipality employees at all levels are aware about EnMS.</t>
  </si>
  <si>
    <t>Consolidate communications about milestones of the implemented EnMS and make visible to all personnel. Establish a ‘champion’ figure inside the municipality.</t>
  </si>
  <si>
    <t xml:space="preserve">Identify training needs associated with the control of energy use and the operation of EnMS. </t>
  </si>
  <si>
    <t xml:space="preserve">The local working group should be trained in the energy use and operation with the EnMS with a clarification of the roles and responsibilities associated with their jobs. Among the other, it is a best practice to include energy conservation actions that all individuals can take to reduce energy consumption, such as turning off the lights when they are no longer needed. </t>
  </si>
  <si>
    <t>Ensure necessary training associated with the control of energy use and the operation of EnMS.</t>
  </si>
  <si>
    <t>The best way to accomplish this is to develop an energy awareness training package. EnMS awareness training should be provided to all management, employees, and local working group. The training should include the Energy Policy, procedures, objective&amp; targets, the benefits of improved energy performance and how each individual can contribute, the roles and responsibilities of the persons responsible for achieving the requirements of the EnMS, and other pertinent data.</t>
  </si>
  <si>
    <t xml:space="preserve">Communicating the importance of energy management helps build awareness and understanding throughout the organization, which will lead to commitment and actions for improving energy performance. It is one of the key elements for successful implementation of the energy program.
Based on identified community needs and lacks specific training package can be organized at the community level. For example: Inform the general public and key stakeholders about the importance and benefits of behavior favoring the reduction of energy consumption and CO2 emissions, Involve local companies, make sure the tenants, owners and managers of new and renovated buildings are informed about the building’s features. Parallel with this initiative, energy-saving projects should also be implemented to encourage a change in behavior among residents in municipal housing and all those who use premises that are owned by the municipality.
</t>
  </si>
  <si>
    <t xml:space="preserve">Local energy management working group. </t>
  </si>
  <si>
    <t>Consider to include the Energy Strategy and Action Plan in the yearly municipality budget.</t>
  </si>
  <si>
    <t xml:space="preserve">The municipality shall properly document in the Energy Strategy and Action Plan the allocated budget. The local energy management working group (and/ or local Energy Strategy working group) should write an EnMS Opportunities Report, in order to help management decide on its overall EnMS investment strategy and the allocated budget. </t>
  </si>
  <si>
    <t xml:space="preserve">Top management in close collaboration with the local energy management working group and/ or local Energy Strategy working group. </t>
  </si>
  <si>
    <t>Optimize/ improve the amount of yearly budget dedicated to climate and energy related projects.</t>
  </si>
  <si>
    <t xml:space="preserve">Assessment on potential adaptation strategy to climate change should be made. Sustainability assessment  using cradle-to-gave approach (i.e. LCA) and risk assessment (prior vulnerability to the local hazards assessment) should be proposed. This will be essential to allocate the proper budget for climate and energy projects. SECAP guidelines is a proper instrument to be used. </t>
  </si>
  <si>
    <t>Top management in close collaboration with the local energy management working group and/ or local Energy Strategy working group.</t>
  </si>
  <si>
    <t>Optimize/ improve the amount of annual budget dedicated to energy saving measures in buildings.</t>
  </si>
  <si>
    <t>Optimization of the urban building planning is key instrument to better boost and plan energy saving measure budget in the municipality.  When planning new constructions or renovations, the local authority should set the highest energy standards possible and ensure that the energy dimension is integrated into the project. It is then recommended to prioritize energy saving strategies to be linked with the potential investments.</t>
  </si>
  <si>
    <t>Improve/ strengthen search for funding of energy efficiency measures through project proposal applications.</t>
  </si>
  <si>
    <t>Top management in close collaboration with the local energy management working group, energy manager, representatives from development and financial divisions (or other involved departments).</t>
  </si>
  <si>
    <t xml:space="preserve">The local authority should strengthen the project proposal applications within the financial support mechanisms existing at national or regional levels. Financial incentives for energy efficiency and/ or renewable energy sources should be properly identified. 
To facilitate the access to capital for financial incentives, the local authority may liaise with local banks and financial institutions, for good low-interest loans for energy efficiency and RES projects.
</t>
  </si>
  <si>
    <t>Strengthen cooperation/ experience with third party financing.</t>
  </si>
  <si>
    <t xml:space="preserve">For municipalities it is a good way to address 
comprehensive building energy retrofits involving ‘someone else’ to take the financial risk with a third party alternative method of financing (i.e. ESCO and use of EPC).
</t>
  </si>
  <si>
    <t xml:space="preserve">Top management in close collaboration with the local energy management working group, energy manager, representatives from financial and technical/ building divisions (or other involved departments). </t>
  </si>
  <si>
    <t>Define the proper personnel for climate/ energy projects.</t>
  </si>
  <si>
    <t>It is recommended to create a climate policy steering committee, based on senior managers and in contact with politicians. Its mission would be to provide key direction to mainstream climate change policy across different departments. Moreover, one or several working group(s), constituted by the energy manager, key persons from various departments of the local authority, public agencies, etc. should be created. This will be an essential aspect to define the proper personnel for climate/ energy projects.</t>
  </si>
  <si>
    <t>Municipality top management.</t>
  </si>
  <si>
    <t xml:space="preserve">Appoint an internal energy manager responsible for EnMS in municipality. It should be remind that ‘great savings can be achieved by very simple actions related to proper operation and management’. Energy manager is the key personnel to EnMS development and introduction. </t>
  </si>
  <si>
    <t>Top management in cooperation with the local energy management working group and energy manager.</t>
  </si>
  <si>
    <t xml:space="preserve">Communication of relevant information concerning Energy Policy, objectives and targets, and EnMS is required throughout the organization.  
Multi-departmental and cross-sectoral involvement is required, and organizational targets need to be in line and integrated with the SEAP and/ or SECAP and/ or Energy Plan. It is also essential that both sustainable energy management and climate adaptation are integrated with the other actions and initiatives of the relevant departments of the municipality, and it must be ensured that they become part of the overall planning of the local authority. 
This is accomplished by top management expressing its thoughts and feelings, or giving information to the employees. The implementation can occur through writing, speaking, or actions using the organization’s communication channels. Examples of writing communication include memos, e-mails, newsletters, flyers, internal web teasers, etc.).                     
</t>
  </si>
  <si>
    <t>Facilitate access to information.</t>
  </si>
  <si>
    <t xml:space="preserve">Information must be maintained that describes the basics of the EnMS. The documents must be reviewed on a regular basis. This documentation must be managed and maintained through an established document control system.
Pertinent data must be collected to help the municipality’s top management and to understand and prioritize Action Plant and identify key focus areas.
</t>
  </si>
  <si>
    <t xml:space="preserve">Local energy management working group.  </t>
  </si>
  <si>
    <t>Collect technical data about heat supply system in your municipality.</t>
  </si>
  <si>
    <t>In order to obtain an overview of the existing district heating system in the municipality, the following output data should be collected: number of boiler houses and/ or cogeneration plants, capacity, year of installation and efficiency ratio; historical fuel consumption data depending on fuel; the fuel energy content; heat produced (and electricity in the case of cogeneration) and transferred to the grid; other heat sources (e.g. heat pumps, solar collectors with accumulator tanks) and characteristic engineering values; length of heating networks, age, heat losses, proportion of renovated heating networks; heat load (for heating and hot water); number of connected consumers by type (e.g. households, enterprises); operating costs and heat tariff.</t>
  </si>
  <si>
    <t xml:space="preserve">Energy manager in collaboration with technical staff and/ or energy service provider. </t>
  </si>
  <si>
    <t>Collect technical data about electricity generation and supply in your municipality.</t>
  </si>
  <si>
    <t>Generation and transmission of electricity is usually a matter of national and/ or European policy, which is limited to the municipal level. However, municipalities can also engage in sustainable electricity generation by promoting, for example, the installation of biomass cogeneration plants, solar and wind power plants in municipality’s territory. In case electricity is generated in your municipality try to collect basic data on installed capacity and electricity produced by type of technology, location, type of electricity producer/ consumer (company, household, ...).</t>
  </si>
  <si>
    <t>Energy manager in collaboration with technical staff and/ or energy service provider.</t>
  </si>
  <si>
    <t>In case biomass is used in your municipality, consider analyzing basic fuel properties.</t>
  </si>
  <si>
    <r>
      <t>Special attention should be paid to the quality of biomass used as a fuel. Municipalities often use firewood and other wood products as fuel. The main indicator of wood quality is its moisture content. To evaporate excess water, energy is consumed (~ 2500 kJ/kg), which costs money.  The moisture content of the purchased fuel should be monitored and, if necessary, the drying (e.g. in ventilated sheds or sheds) should be provided. The moisture content of loose fuel can be controlled using simple-to-use meters, as well as by testing the fuel quality in laboratory. Another option is to buy fuel not in terms of volume (m</t>
    </r>
    <r>
      <rPr>
        <vertAlign val="superscript"/>
        <sz val="11"/>
        <color rgb="FF000000"/>
        <rFont val="Calibri"/>
        <family val="2"/>
        <charset val="186"/>
        <scheme val="minor"/>
      </rPr>
      <t>3</t>
    </r>
    <r>
      <rPr>
        <sz val="11"/>
        <color rgb="FF000000"/>
        <rFont val="Calibri"/>
        <family val="2"/>
        <charset val="186"/>
        <scheme val="minor"/>
      </rPr>
      <t>) or mass (kg), but in energy units (MWh/t).</t>
    </r>
  </si>
  <si>
    <t xml:space="preserve">Technical staff in cooperation with energy manager. </t>
  </si>
  <si>
    <t>Assessment of the bioenergy potential is not a requirement of ISO 50001 standard but can help optimizing energy usage by highlighting regional characteristics. Modern approaches are available for visual data representation (e.g. on GIS-system platform) and digital storage.</t>
  </si>
  <si>
    <t xml:space="preserve">Technical staff or external service provider. </t>
  </si>
  <si>
    <t xml:space="preserve">Consider to install electric energy meters in each building. </t>
  </si>
  <si>
    <t xml:space="preserve">Good metering system is a key aspect of energy monitoring and threshold tool. It represents an essential part of energy management. Data collected from relevant meters in each building will help to assess and demonstrate energy and financial savings resulting from renovations. The municipality should create a database identifying the main lacks for each municipal buildings. </t>
  </si>
  <si>
    <t xml:space="preserve">Energy manager in collaboration with technical staff. </t>
  </si>
  <si>
    <t>Consider to install smart meters with remote data collection in each building.</t>
  </si>
  <si>
    <t xml:space="preserve">Energy manager in collaboration with technical staff and/ or external experts.  </t>
  </si>
  <si>
    <t xml:space="preserve">Consider to install a complete energy metering system at systems level. </t>
  </si>
  <si>
    <t xml:space="preserve">High performance buildings as part of an integrated sustainable energy system within a system grid it is suggested. It is also recommended to properly integrate this aspect as prerequisite of future development to smart system. </t>
  </si>
  <si>
    <t xml:space="preserve">Energy manager in collaboration with technical staff.  </t>
  </si>
  <si>
    <t xml:space="preserve">Consider to install electric energy metering systems at appliance level. </t>
  </si>
  <si>
    <t xml:space="preserve">High performance buildings as part of an integrated sustainable energy system within a system grid should be considered. Even more beneficial it would be to consider this at level of appliances. It is recommended to properly integrate these aspects as prerequisite for future development to smart system. </t>
  </si>
  <si>
    <t>Consider to install individual heat energy meters in each building.</t>
  </si>
  <si>
    <t xml:space="preserve">Individual consumption meters or heat cost allocators should be installed as mentioned by the Energy Efficiency Directive.  Measuring heat energy consumption as such obviously does not save energy, but it has an effect on residents’ behavior, e.g. by avoiding window ventilation during the heating period. </t>
  </si>
  <si>
    <t>Energy manager in collaboration with technical staff.</t>
  </si>
  <si>
    <t xml:space="preserve">Consider to install complete monitoring and measurement systems connected to cloud/ software for real-time data visualization.  </t>
  </si>
  <si>
    <t xml:space="preserve">Consider to install remote control energy systems (electricity and/ or heat). </t>
  </si>
  <si>
    <t>Smart heat/ electricity meters  can  be  managed (interrogated  and  programmed) remotely to better visualize the effect of specific energy strategy. The design of remote systems should be properly defined on the identified needs and gaps in the identified building stock. In this direction is advisable to be supported by experts.</t>
  </si>
  <si>
    <t xml:space="preserve">Consider developing an energy audit/ technical inventory of the public lighting system. </t>
  </si>
  <si>
    <t xml:space="preserve">Energy manager in collaboration with the local energy management working group and top management.  </t>
  </si>
  <si>
    <t xml:space="preserve">Collect technical data about the public lighting system.  </t>
  </si>
  <si>
    <t xml:space="preserve">The following information should be collected for the energy audit of the lighting system: length of lighting cables (km), number of sections, lighting control instruments (time relays, photo relays), number of lighting and luminaires, types of lamps used, number and capacity (kW), types and number of pillars, electricity consumption (MWh/year or in more detail if possible). Start with finding out who is responsible for maintaining public lighting in your municipality and which data are available. Records of electricity consumption and working hours (preferably on at least monthly basis) is the data to start with. </t>
  </si>
  <si>
    <t>Energy manager in collaboration with the local energy management working group and technical staff/ public lighting provider.</t>
  </si>
  <si>
    <t xml:space="preserve">Collect technical and energy consumption data about the municipal vehicle fleet. </t>
  </si>
  <si>
    <t>The fleet of the municipality and its companies includes, for example, duty cars, municipality owned waste collection transport, municipal police transport, school buses and other types of municipal transport. At least the following data should be collected (preferably monthly over the past 3 years): number, type and age of vehicles, fuel consumption per fuel type (petrol, diesel, etc.), and distance traveled.</t>
  </si>
  <si>
    <t>Energy manager in collaboration with the responsible personnel for municipal vehicle fleet.</t>
  </si>
  <si>
    <t xml:space="preserve">Collect technical and energy consumption data about the public transportation. </t>
  </si>
  <si>
    <t xml:space="preserve">Public transport includes buses, minibuses, trolleybuses, trams and railways operated in the municipality. At least the following data should be collected (preferably monthly over the past 3 years): number, type and age of vehicles, fuel consumption per fuel type (petrol, diesel, etc.), distance traveled, number of passengers carried. </t>
  </si>
  <si>
    <r>
      <t>Using different services, cloud-based service offers more benefits than traditional computing. Cost saving, scalability, mobile storage, anytime anywhere access, better security, energy saving, environment benefits are some of benefits of the cloud including the development of</t>
    </r>
    <r>
      <rPr>
        <sz val="11"/>
        <color rgb="FFFF0000"/>
        <rFont val="Calibri"/>
        <family val="2"/>
        <charset val="186"/>
        <scheme val="minor"/>
      </rPr>
      <t xml:space="preserve"> IoT and blockchain</t>
    </r>
    <r>
      <rPr>
        <sz val="11"/>
        <color rgb="FF000000"/>
        <rFont val="Calibri"/>
        <family val="2"/>
        <charset val="186"/>
        <scheme val="minor"/>
      </rPr>
      <t>.  For organizations and individuals planning to shift to cloud computing, it is important to understand different aspects of cloud computing, assess needs and then decide which cloud computing service is the most appropriate.</t>
    </r>
  </si>
  <si>
    <t xml:space="preserve">There are at least 3 options: (1) delegate one of the employees to take on the role of energy manager; (2) recruit a new employee; (3) outsource the work by involving external specialists. </t>
  </si>
  <si>
    <t>1. Charles H. Eccleston, Frederic March, Timothy Cohen, 2012. Developing and managing an ISO 50001 Energy Management System.</t>
  </si>
  <si>
    <t>1. Charles H. Eccleston, Frederic March, Timothy Cohen, 2012. Developing and managing an ISO 50001 Energy Management System.
2. Bertoldi P. (editor), Guidebook 'How to develop a Sustainable Energy and Climate Action Plan (SECAP) – PART 3 – Policies, key actions, good practices for mitigation and adaptation to climate change and Financing SECAP(s), EUR 29412 EN, Publications Office of the European Union, Luxembourg, 2018, ISBN 978-92-79-96927-0, doi:10.2760/58898, JRC112986.</t>
  </si>
  <si>
    <t>Smart building automation technology offers a consistent and simple way to control and monitor building conditions. In addition to optimize system performance, smart technology can also increase comfort and security. Smart metering is a prerequisite to have smart buildings and to move towards a smart grid system. In order to deliver intelligent services for customers, a bidirectional metering interfaces should be used to obtain customers’ energy demand information.  Data collected from smart meters, building management systems and weather stations can be used by advanced artificial intelligent techniques and machine learning algorithms to infer the complex relationships between the energy consumption and various variables such as temperature, solar radiation, time of day and occupancy. In this direction is advisable to be supported by experts.</t>
  </si>
  <si>
    <r>
      <t>Identify most significant aspects that affect energy efficiency by carrying out an energy analysis (implement additional energy analysis in case of significant changes or reconstruction). The analysis should include: accounting of past and present energy consumption (with measured or calculated data), consumer characteristic description (e.g., office, municipal building, etc.), energy consuming equipment account, types of energy consumed (e.g. thermal energy, electricity, cooling), etc. Based on energy analysis, appropriate energy performance indicators must be selected (e.g. specific energy consumption measured in kWh/m</t>
    </r>
    <r>
      <rPr>
        <vertAlign val="superscript"/>
        <sz val="11"/>
        <color theme="1"/>
        <rFont val="Calibri"/>
        <family val="2"/>
        <charset val="186"/>
        <scheme val="minor"/>
      </rPr>
      <t>2</t>
    </r>
    <r>
      <rPr>
        <sz val="11"/>
        <color theme="1"/>
        <rFont val="Calibri"/>
        <family val="2"/>
        <charset val="186"/>
        <scheme val="minor"/>
      </rPr>
      <t xml:space="preserve"> year) and energy use and consumption evaluation must be made.</t>
    </r>
  </si>
  <si>
    <r>
      <t xml:space="preserve">The best practice is to apply continuous and systematic energy efficiency improvements, therefore energy </t>
    </r>
    <r>
      <rPr>
        <sz val="11"/>
        <color rgb="FF000000"/>
        <rFont val="Calibri"/>
        <family val="2"/>
        <charset val="186"/>
        <scheme val="minor"/>
      </rPr>
      <t xml:space="preserve">consumption should be monitored on a regular basis. Establish concrete energy monitoring instructions with specific deadlines or intervals (these instructions may be included within the Action Plan), ensure data availability (ensure that there are total consumption meters as well as additional meters installed for significant consumers </t>
    </r>
    <r>
      <rPr>
        <sz val="11"/>
        <color theme="1"/>
        <rFont val="Calibri"/>
        <family val="2"/>
        <charset val="186"/>
        <scheme val="minor"/>
      </rPr>
      <t>or parts of building (e.g. if there is one power input for close standing municipality building, stadium and school, install separate electricity meters for each of them, so the energy consumption may be correctly evaluated for each consumer). Designate an employee in charge for regular energy consumption monitoring and specify these tasks in employees work description.</t>
    </r>
  </si>
  <si>
    <r>
      <t xml:space="preserve">Energy manager is responsible for developing of energy monitoring instructions. Top management is responsible for including the energy monitoring </t>
    </r>
    <r>
      <rPr>
        <sz val="11"/>
        <color rgb="FF000000"/>
        <rFont val="Calibri"/>
        <family val="2"/>
        <charset val="186"/>
        <scheme val="minor"/>
      </rPr>
      <t xml:space="preserve">procedures (that may be established by energy manager and/or in corporation with the local energy management working group) into the Action Plan and ensuring designated employee's capacity </t>
    </r>
    <r>
      <rPr>
        <sz val="11"/>
        <color theme="1"/>
        <rFont val="Calibri"/>
        <family val="2"/>
        <charset val="186"/>
        <scheme val="minor"/>
      </rPr>
      <t>(time, equipment, resources) for monitoring activities.</t>
    </r>
  </si>
  <si>
    <r>
      <t>Ensure that energy consumption is monitored on a regular basis. Use energy consumption monitoring data to derive current energy performance indicators (e.g. monthly, biannual) and compare and analyze them against past period indicator values (normalized by season, or other factors).  Evaluate development trends. Typical major energy performance indicators can be e.g. specific thermal energy consumption accounting for climate correction (kWh/m</t>
    </r>
    <r>
      <rPr>
        <vertAlign val="superscript"/>
        <sz val="11"/>
        <color theme="1"/>
        <rFont val="Calibri"/>
        <family val="2"/>
        <charset val="186"/>
        <scheme val="minor"/>
      </rPr>
      <t>2</t>
    </r>
    <r>
      <rPr>
        <sz val="11"/>
        <color theme="1"/>
        <rFont val="Calibri"/>
        <family val="2"/>
        <charset val="186"/>
        <scheme val="minor"/>
      </rPr>
      <t>/year), specific electricity consumption (kWh/m</t>
    </r>
    <r>
      <rPr>
        <vertAlign val="superscript"/>
        <sz val="11"/>
        <color theme="1"/>
        <rFont val="Calibri"/>
        <family val="2"/>
        <charset val="186"/>
        <scheme val="minor"/>
      </rPr>
      <t>2</t>
    </r>
    <r>
      <rPr>
        <sz val="11"/>
        <color theme="1"/>
        <rFont val="Calibri"/>
        <family val="2"/>
        <charset val="186"/>
        <scheme val="minor"/>
      </rPr>
      <t>/year).</t>
    </r>
  </si>
  <si>
    <r>
      <t xml:space="preserve">During target setting (or updating) implement consultation meetings between the local energy </t>
    </r>
    <r>
      <rPr>
        <sz val="11"/>
        <color theme="1"/>
        <rFont val="Calibri"/>
        <family val="2"/>
        <charset val="186"/>
        <scheme val="minor"/>
      </rPr>
      <t>management</t>
    </r>
    <r>
      <rPr>
        <sz val="11"/>
        <color rgb="FF000000"/>
        <rFont val="Calibri"/>
        <family val="2"/>
        <charset val="186"/>
        <scheme val="minor"/>
      </rPr>
      <t xml:space="preserve"> working group, energy manager, top management and other stakeholders to consider financial, operational and business conditions, technological options and views of interested stakeholders. </t>
    </r>
  </si>
  <si>
    <r>
      <t xml:space="preserve">Implement regular (e.g. annual) review meetings between the local energy </t>
    </r>
    <r>
      <rPr>
        <sz val="11"/>
        <color theme="1"/>
        <rFont val="Calibri"/>
        <family val="2"/>
        <charset val="186"/>
        <scheme val="minor"/>
      </rPr>
      <t>management working</t>
    </r>
    <r>
      <rPr>
        <sz val="11"/>
        <color rgb="FF000000"/>
        <rFont val="Calibri"/>
        <family val="2"/>
        <charset val="186"/>
        <scheme val="minor"/>
      </rPr>
      <t xml:space="preserve"> group, energy manager and the top management to perform review and analysis of the implemented strategy and targets. Revise the set targets if necessary, account for the newest version of Energy Policy/ Strategy and energy performance analysis. </t>
    </r>
  </si>
  <si>
    <t>Energy Policy communicated to all municipality employees</t>
  </si>
  <si>
    <t>Energy Policy communicated to public</t>
  </si>
  <si>
    <t>Energy Policy includes regular revision and update (if applicable)</t>
  </si>
  <si>
    <t>Energy Policy is a statement by the municipality of its overall intentions and direction related to its energy performance.</t>
  </si>
  <si>
    <r>
      <t xml:space="preserve">Top management has demonstrated its commitment to support energy </t>
    </r>
    <r>
      <rPr>
        <sz val="10"/>
        <color theme="1"/>
        <rFont val="Calibri Light"/>
        <family val="2"/>
        <charset val="186"/>
      </rPr>
      <t>management. Top management of a municipality includes the Mayor, deputies etc.</t>
    </r>
  </si>
  <si>
    <t>Energy Policy is communicated at all levels within the municipality.</t>
  </si>
  <si>
    <t xml:space="preserve">E.g. via municipality's web-site. </t>
  </si>
  <si>
    <t>Energy Policy is regularly revised, and updated as necessary.</t>
  </si>
  <si>
    <t xml:space="preserve">Existing written Strategy document </t>
  </si>
  <si>
    <t xml:space="preserve">Strategy and Action Plan approved by the top management </t>
  </si>
  <si>
    <t xml:space="preserve">Related to energy and/ or climate. E.g. the Sustainable Energy Action Plan (SEAP), the Sustainable Energy and Climate Action Plan (SECAP), certified energy management system. </t>
  </si>
  <si>
    <t xml:space="preserve">Regular information exchange between working group and top management </t>
  </si>
  <si>
    <t>This section identifies whether there is a political commitment to support energy management in the Municipality, a written strategy and action plan and existing organizational management structure setting ground for energy management implementation.</t>
  </si>
  <si>
    <t>Energy consumption analyzed against major energy performance indicators</t>
  </si>
  <si>
    <r>
      <t>Future energy use and CO</t>
    </r>
    <r>
      <rPr>
        <vertAlign val="subscript"/>
        <sz val="11"/>
        <color theme="1"/>
        <rFont val="Franklin Gothic Book"/>
        <family val="2"/>
        <charset val="186"/>
      </rPr>
      <t>2</t>
    </r>
    <r>
      <rPr>
        <sz val="11"/>
        <color theme="1"/>
        <rFont val="Franklin Gothic Book"/>
        <family val="2"/>
        <charset val="186"/>
      </rPr>
      <t xml:space="preserve"> emissions estimated</t>
    </r>
  </si>
  <si>
    <r>
      <t>CO</t>
    </r>
    <r>
      <rPr>
        <vertAlign val="subscript"/>
        <sz val="11"/>
        <color theme="1"/>
        <rFont val="Franklin Gothic Book"/>
        <family val="2"/>
        <charset val="186"/>
      </rPr>
      <t xml:space="preserve">2 </t>
    </r>
    <r>
      <rPr>
        <sz val="11"/>
        <color theme="1"/>
        <rFont val="Franklin Gothic Book"/>
        <family val="2"/>
        <charset val="186"/>
      </rPr>
      <t>emissions calculated</t>
    </r>
  </si>
  <si>
    <t xml:space="preserve">E.g. public buildings, street lighting and vehicle fleet in case of a broad energy management system. E.g. ventilation or space heating in case particular building stock or building is identified as your focus area. </t>
  </si>
  <si>
    <t>When establishing and reviewing objectives and targets, has the organization taken into account legal requirements and other requirements, significant energy uses and opportunities to improve energy performance, as identified in the energy review.</t>
  </si>
  <si>
    <t>Related to energy use, consumption and efficiency, energy services.</t>
  </si>
  <si>
    <t>Documented energy objectives and targets with established time frames.</t>
  </si>
  <si>
    <t>Including responsibilities, means and time frame for implementation, statement of methodology to evaluate improvement in energy performance, statement of methodology to verify results.</t>
  </si>
  <si>
    <t xml:space="preserve">Regular review/ revision of regulations </t>
  </si>
  <si>
    <t xml:space="preserve">Regular review/ revision of energy use and consumption </t>
  </si>
  <si>
    <t>Energy performance communicated to top management on a regular basis</t>
  </si>
  <si>
    <t xml:space="preserve">Targets consistent with Energy Policy/ Strategy </t>
  </si>
  <si>
    <t>The Action Plan includes regular revision and updates</t>
  </si>
  <si>
    <r>
      <t>Based on measurement and other data. Energy performance indicators appropriate for monitoring and measuring municipality's energy performance (e.g. specific energy consumption measured in kWh/m</t>
    </r>
    <r>
      <rPr>
        <vertAlign val="superscript"/>
        <sz val="10"/>
        <color theme="1"/>
        <rFont val="Calibri"/>
        <family val="2"/>
        <charset val="186"/>
        <scheme val="minor"/>
      </rPr>
      <t>2</t>
    </r>
    <r>
      <rPr>
        <sz val="10"/>
        <color theme="1"/>
        <rFont val="Calibri"/>
        <family val="2"/>
        <charset val="186"/>
        <scheme val="minor"/>
      </rPr>
      <t>/year). Energy consumption is a quantitative evaluation of energy applied while energy use is a manner or kind of application of energy.</t>
    </r>
  </si>
  <si>
    <r>
      <t>Energy baseline is a quantitative reference(s) providing a basis for comparison of energy performance. Energy baseline is established based on the initial energy review and reflects a specified period of time (e.g. average specific energy consumption or CO</t>
    </r>
    <r>
      <rPr>
        <vertAlign val="subscript"/>
        <sz val="10"/>
        <color theme="1"/>
        <rFont val="Calibri"/>
        <family val="2"/>
        <charset val="186"/>
        <scheme val="minor"/>
      </rPr>
      <t>2</t>
    </r>
    <r>
      <rPr>
        <sz val="10"/>
        <color theme="1"/>
        <rFont val="Calibri"/>
        <family val="2"/>
        <charset val="186"/>
        <scheme val="minor"/>
      </rPr>
      <t xml:space="preserve"> emissions of past three years). Energy baseline is adjusted in case energy performance indicators no longer reflect energy use or there have  been major changes affecting energy consumption.</t>
    </r>
  </si>
  <si>
    <t>Monitoring and Analyzing Energy Use</t>
  </si>
  <si>
    <t xml:space="preserve">This section identifies whether there exists energy planning in the municipality, the energy planning process is consistent with the energy policy and leads to activities that continually improve energy performance. </t>
  </si>
  <si>
    <t xml:space="preserve">This section identifies whether the municipality has developed, implemented and applies systematic procedures regarding energy management to insure best performance and achievement of goals. </t>
  </si>
  <si>
    <t>Procedure for control of documents is established, implemented and maintained</t>
  </si>
  <si>
    <t xml:space="preserve">Input to the management review includes follow-up actions from previous management reviews, review of energy policy, review of energy performance and energy performance indicators, results of the evaluation of compliance with legal requirements, the extent to which the energy objectives and targets have been met, audit results, the status of corrective and preventive actions, projected energy performance for the following period, recommendations for improvements. </t>
  </si>
  <si>
    <t xml:space="preserve">At least once per year. To ensure that EnMS conforms to planned arrangements for energy management; conforms with the energy objectives and targets; is effectively implemented and maintained. </t>
  </si>
  <si>
    <t xml:space="preserve">E.g. energy performance is specified in new buildings, equipment. </t>
  </si>
  <si>
    <t xml:space="preserve">E.g. a list of office equipment. </t>
  </si>
  <si>
    <t xml:space="preserve">Where their absence could lead to a significant deviation from effective energy performance. </t>
  </si>
  <si>
    <t>Energy Policy, targets and energy performance regularly communicated internally to all employees</t>
  </si>
  <si>
    <t>A process is established by which any employee can make comments and/ or suggest improvements</t>
  </si>
  <si>
    <t>Energy Policy, targets and energy performance are regularly communicated externally</t>
  </si>
  <si>
    <t xml:space="preserve">Nonconformities or potential nonconformities registered, evaluated and corrective/preventive actions taken </t>
  </si>
  <si>
    <t>Energy performance improvement opportunities considered in the design of new, modified and renovated facilities, equipment, systems and processes that have significant impact on municipality's energy performance</t>
  </si>
  <si>
    <t xml:space="preserve">This section identifies whether the municipality ensures appropriate resources needed to establish, implement, maintain and improve the energy management system. Resources include financial resources, human resources, specialized skills and technology resources.  </t>
  </si>
  <si>
    <t xml:space="preserve">Technical, management training needs, awareness of funding sources etc. </t>
  </si>
  <si>
    <t>E.g. for energy manager and other members of the local energy management working group.</t>
  </si>
  <si>
    <t>Municipality searches for funding of energy efficiency measures through project proposal applications</t>
  </si>
  <si>
    <t>Personnel assigned for climate/ energy projects</t>
  </si>
  <si>
    <t>Energy managers position in place</t>
  </si>
  <si>
    <t>Access to information ensured</t>
  </si>
  <si>
    <t>Between departments, access to relevant documents etc.</t>
  </si>
  <si>
    <t xml:space="preserve">Many meters installed to collect real time data of electric appliances. </t>
  </si>
  <si>
    <t>Remote control of energy systems (electricity and/ or heat)</t>
  </si>
  <si>
    <t>Valid building energy performance certificates in place</t>
  </si>
  <si>
    <t>Energy audit/ inventory done for public lighting within the past 3 years</t>
  </si>
  <si>
    <t>Technical data available for public lighting</t>
  </si>
  <si>
    <t xml:space="preserve">Number/ type of vehicles, fuel type, fuel consumption, distances, number of passengers carried. </t>
  </si>
  <si>
    <t>Length, control mechanisms, number/ type of bulbs, electricity consumption etc.</t>
  </si>
  <si>
    <t xml:space="preserve">E.g. to determine electric energy consumption of the ventilation system or hot water/ space heating. </t>
  </si>
  <si>
    <t>Load, GWh, fuel type, fuel consumption etc.</t>
  </si>
  <si>
    <t xml:space="preserve">Energy manager in collaboration with public transportation provider or the responsible personnel for public transport. </t>
  </si>
  <si>
    <t>Before start the Capacity Assessment Tool, please define focus area of the self-assessment from the list:</t>
  </si>
  <si>
    <t xml:space="preserve">Evaluation Criteria </t>
  </si>
  <si>
    <t>Your Comment</t>
  </si>
  <si>
    <t>Procurement of Energy Services, Products, Equipment and Energy</t>
  </si>
  <si>
    <t xml:space="preserve">Operational Control </t>
  </si>
  <si>
    <t>Competence, Training and Awareness</t>
  </si>
  <si>
    <t xml:space="preserve">Human Resources and Inter-Relationships </t>
  </si>
  <si>
    <t>Energy Production Infrastructure</t>
  </si>
  <si>
    <r>
      <t xml:space="preserve">SWOT analysis provides a context for performance improvement and essential information for decision-making prioritization. </t>
    </r>
    <r>
      <rPr>
        <b/>
        <sz val="16"/>
        <color theme="1"/>
        <rFont val="Calibri"/>
        <family val="2"/>
        <charset val="186"/>
        <scheme val="minor"/>
      </rPr>
      <t xml:space="preserve">SWOT analysis defines Strengths, Weaknesses, Opportunities and Threats (SWOT) </t>
    </r>
    <r>
      <rPr>
        <sz val="16"/>
        <color theme="1"/>
        <rFont val="Calibri"/>
        <family val="2"/>
        <charset val="186"/>
        <scheme val="minor"/>
      </rPr>
      <t>for strategic plan's definition within organazation (i.e. Municiplity) based on a specific need's assessment. Below is reported the key SWOT matrix to be finalized.</t>
    </r>
  </si>
  <si>
    <t>Are goals and baseline established for the home-owner segment?</t>
  </si>
  <si>
    <t>Is the implementation progressing and results monitored?</t>
  </si>
  <si>
    <t>Municipality and home-owner segment synergy</t>
  </si>
  <si>
    <t xml:space="preserve">A written energy policy for the identified building focus areas in the Municipality </t>
  </si>
  <si>
    <t>Energy policy communicated to external stakeholders (e.g. business-sector)</t>
  </si>
  <si>
    <t>Energy policy is communicated all over the Municipal territory.</t>
  </si>
  <si>
    <t>Strategy and Action Plan shared with private sector partners</t>
  </si>
  <si>
    <t>Recently written, updated or reviewed / revised</t>
  </si>
  <si>
    <t>Local working group (supported/agreed by the management)</t>
  </si>
  <si>
    <t>A dedicated energy management focused on building focus area</t>
  </si>
  <si>
    <t>Directly involved relevant stakeholders identified</t>
  </si>
  <si>
    <t xml:space="preserve">Directly involved relevant stakeholders instructed </t>
  </si>
  <si>
    <t>Indirectly involved relevant stakeholders identified</t>
  </si>
  <si>
    <t xml:space="preserve">Indirectly involved relevant stakeholders instructed </t>
  </si>
  <si>
    <t xml:space="preserve">Related to energy and/or climate, responsible for development and implementation of the energy  management system, might consist of member from different departments (energy, environment, financial, accountich, technical etc.), usually led by the energy manager </t>
  </si>
  <si>
    <t xml:space="preserve">E.g. energy manager who leads the work of the local working group and is responsible for maintaining energy management system </t>
  </si>
  <si>
    <t xml:space="preserve">Instruction about roles, responsibilities, tasks etc.are given to identified employees. Once per year and when starting work relationship for new employees. </t>
  </si>
  <si>
    <t>Indirectly involved municipality employees include people who work for municipality and whos activities influence energy consumption but who are not directly involved in energy management procedures like energy data collection</t>
  </si>
  <si>
    <t xml:space="preserve">Energy efficiency stakeholder core group. Directly involved external stakeholders include parties providing certain services to the Municipality and/or citizens related to significan energy use. E.g. district heat operators and other comunal service providers which are partly/fully owned by the Municipality. </t>
  </si>
  <si>
    <t>Review completed to determine legal (and other) requirements applicable to the the municipality (i.e. policy, strategy and action plan)</t>
  </si>
  <si>
    <t xml:space="preserve"> The municipality is compliant with regulations or there is a clear plan for compliance</t>
  </si>
  <si>
    <t>Operational controls communicated personnel and eventually shared with local stakeholder</t>
  </si>
  <si>
    <t>Energy management system is reviewed by the top management and city council at planned intervals</t>
  </si>
  <si>
    <t>Municipality provides trainings or take other actions to improve competence of its employees related to energy use also in connection with relevant stakeholders</t>
  </si>
  <si>
    <t>Financial Resources and Energy Financial Commitment</t>
  </si>
  <si>
    <t>Other Public Sectors and Municipal inteventions</t>
  </si>
  <si>
    <t>Appointed management representative/organization responsible for energy</t>
  </si>
  <si>
    <t xml:space="preserve">At least once in 3 - 6 months. </t>
  </si>
  <si>
    <t>Directly involved (municipality) employees identified</t>
  </si>
  <si>
    <t xml:space="preserve">Directly involved (municipality) employees instructed </t>
  </si>
  <si>
    <t>Indirectly involved (municipality) employees identified</t>
  </si>
  <si>
    <t xml:space="preserve">Indirectly involved (municipality) employees instructed </t>
  </si>
  <si>
    <t>Energy Policy approved by the top management (e.g. Mayor, city council, PPP)</t>
  </si>
  <si>
    <t>Clear job descriptions for key personnel including the management team</t>
  </si>
  <si>
    <t>Local working group members/ key personnel have appropriate education and competences to implement energy management and the improvement action plan activities</t>
  </si>
  <si>
    <t>The Energy Strategy and Action Plan are taken into account when planning yearly (municipality) budgets</t>
  </si>
  <si>
    <t>Is a "Business Model Generation" tool being used to secure a fully functioning value proposition?</t>
  </si>
  <si>
    <t>Has a home-owner segment working group been established?</t>
  </si>
  <si>
    <t>Is the implementation progressing and results monitored and reported?</t>
  </si>
  <si>
    <t xml:space="preserve">Are the implemented activities enough to secure a high process quality across stakeholders? </t>
  </si>
  <si>
    <t xml:space="preserve">Are the implemented means enough to secure and motivate further energy retrofit iterations with same home-owners? </t>
  </si>
  <si>
    <t>https://www.strategyzer.com/canvas/value-proposition-canvas</t>
  </si>
  <si>
    <t>A value proposition will help you understand home-owner gains and pains and the customer job to be done.</t>
  </si>
  <si>
    <t>Consider use a standard template for the customer journey to secure a shared picture of the process.</t>
  </si>
  <si>
    <t>https://www1.eere.energy.gov/manufacturing/resources/pdfs/leaderbaselinestepsguideline.pdf</t>
  </si>
  <si>
    <t>The working group or the municipality offering such service.</t>
  </si>
  <si>
    <t>For more information about the role, you can study the www.go-refurb.eu website - report 5.1 Quality Assurance, where the role of the Single-point-of-contact is described in details.</t>
  </si>
  <si>
    <t xml:space="preserve">You will soon need a reference and support group for developing the home-owner segment. The recommendation is therefore to create a dedicated working for the home-owner segment. </t>
  </si>
  <si>
    <t>The city management,  the city council in cooperation with private sector companies and consultants.</t>
  </si>
  <si>
    <t>Consider establishing a monitoring system.</t>
  </si>
  <si>
    <t>A progress monitoring system is key for the implementation of actions and frequent monitoring and follow up on the gab between established goals and measured results will help the working group understand impact and the need for corrective actions.</t>
  </si>
  <si>
    <t xml:space="preserve">PDCA - Plan, do, check, act https://en.wikipedia.org/wiki/PDCA  </t>
  </si>
  <si>
    <t xml:space="preserve">A joint shared picture of the Customer Journey process and its challenges and opportunities in each step is a precondition for efficient servicing the home-owner and create an efficient flow and home-owners satisfaction.  </t>
  </si>
  <si>
    <t>Have the stakeholders along the "customer journey"  been trained to understand roles &amp; responsibilities?</t>
  </si>
  <si>
    <t>Consider communication as key for creating interest among the selected home-owner segment</t>
  </si>
  <si>
    <t xml:space="preserve">Consider the key actions to secure a safe journey for the home-owners </t>
  </si>
  <si>
    <t xml:space="preserve">Please study the initial three steps of the REFURB Customer Journey as described on page 4: http://www.go-refurb.eu/wp-content/uploads/2016/02/11378-Refurb-folder_DK_MAIN_TRYK.pdf  </t>
  </si>
  <si>
    <t>Consider a stronger approach to secure that home-owners are motivated for additional retrofit actions</t>
  </si>
  <si>
    <t>Consider using the business model generation tool</t>
  </si>
  <si>
    <t>The Business Model Generation tool will help the working group secure a balanced value proposition for the home-owners and the associated stakeholders along the Customer Journey.</t>
  </si>
  <si>
    <t>https://canvanizer.com/new/business-model-canvas</t>
  </si>
  <si>
    <t>Consider monitor results to continue the improvement process</t>
  </si>
  <si>
    <t>https://en.wikipedia.org/wiki/PDCA</t>
  </si>
  <si>
    <t xml:space="preserve">Like: social media, leaflets, press releases? </t>
  </si>
  <si>
    <t>Are the stakeholders working on a shared same picture of the journey?</t>
  </si>
  <si>
    <t>Is a model being used to secure a balanced business approach?</t>
  </si>
  <si>
    <t>Is a value propositions developed for the selected segments?</t>
  </si>
  <si>
    <t>Is there an independent single-point-of contact person to support home-owners decisions?</t>
  </si>
  <si>
    <t>"Customer Journey" in-depth analysis</t>
  </si>
  <si>
    <t>Dimension of Capacity - HOME-OWNER SEGMENT</t>
  </si>
  <si>
    <t>Capacity Self-Assessment Tool for Local Authorities (Municipality)</t>
  </si>
  <si>
    <t>Capacity Self-Assessment Tool for Local Authorities (Municipality) expanded to the HOUSE_OWNER SECTOR</t>
  </si>
  <si>
    <t>Please study the 11 step REFURB Customer Journey on page 4:http://www.go-refurb.eu/wp-content/uploads/2016/02/11378-Refurb-folder_DK_MAIN_TRYK.pdf</t>
  </si>
  <si>
    <t>Is a "Customer journey" process (or sImilar approaches) in place within the Municipality (including communication, implementation, follow-up)?</t>
  </si>
  <si>
    <t>Like for young families, empty nesters etc.</t>
  </si>
  <si>
    <t>A joint shared process description will help you create a "safer journey".</t>
  </si>
  <si>
    <t>A single-point-of-contact person will make the home-owners feel safe.</t>
  </si>
  <si>
    <t>A working group will improve quality of decisions and actions.</t>
  </si>
  <si>
    <t>A continued improvement process is important.</t>
  </si>
  <si>
    <t>Like technical, commercial, communication or process training.</t>
  </si>
  <si>
    <t>You need to review the process performance once a year.</t>
  </si>
  <si>
    <t>Have sufficient communication-means to support the decision making process been implemented?</t>
  </si>
  <si>
    <t>Are home-owners being informed about their next step retrofit after completion of the first activity?</t>
  </si>
  <si>
    <t xml:space="preserve">Communicate Energy Policy to external stakeholders. </t>
  </si>
  <si>
    <t xml:space="preserve">Approve Energy strategy/ Action Plan by the municipality Council. </t>
  </si>
  <si>
    <t xml:space="preserve">Communicate nergy strategy/ Action Plan with the private sector partners. </t>
  </si>
  <si>
    <t>Establish a regular and documented review and revision of the Action Plan.</t>
  </si>
  <si>
    <t>The Action Plan should be regularly updated (each 2-3 years, depending on its initially planned lifetime) or updated in case of significant changes affecting energy consumption. Ensure that the Action Plan is updated in time, e.g., by designating the energy manager or another employee to be in charge for checking the status of the Action Plan and the necessity for updates, based on the set or updated targets.</t>
  </si>
  <si>
    <t>Top management is responsible for designating the responsible employee. Energy manager or other designated employee is responsible for continuous follow up on the status of the Action Plan and required updates.</t>
  </si>
  <si>
    <t>Consider establishing the baseline and goals for the segment as a starting activity.</t>
  </si>
  <si>
    <t xml:space="preserve">Consider creating a value propositions. </t>
  </si>
  <si>
    <t>The working group in cooperation with potentially an external energy expert.</t>
  </si>
  <si>
    <t>The working group in cooperation with potentially an external communication expert.</t>
  </si>
  <si>
    <t>Consider establish a working group for this segment.</t>
  </si>
  <si>
    <t>Consider necessary training for the associated key stakeholders.</t>
  </si>
  <si>
    <t>The working group.</t>
  </si>
  <si>
    <t>The municipality or the working group.</t>
  </si>
  <si>
    <t xml:space="preserve">You will soon need both the baseline and goals for planning the actions with this segment. Until this is done, you risk wasting valuable resources and time. The local utility-companies might be able to support the data collection (electricity, heat, gas etc.). </t>
  </si>
  <si>
    <t>Home-owners decisions to retrofit their homes is normally as step-wise process, starting with information, leading to decision/actions, implementation and follow up. There are many models of the Customer Journey process available. We recommend, that you select a simple model like the 11-step REFURB Customer Journey model, created in the Netherlands and described as part of the EU REFURB project.</t>
  </si>
  <si>
    <t>Experience from various countries and cities show that inexperienced home-owners need guidance and support for decision-making along the Customer Journey process. Experience shows, that such guide ideally must be independent of any supplier.</t>
  </si>
  <si>
    <t>Consider using an independent single-point-of contact person to support the home-owners decision-making.</t>
  </si>
  <si>
    <t xml:space="preserve">Information about benefits and gains is important for motivating the home-owners to start the Customer Journey. Analysis shows that the initial key questions are WHY and WHAT, followed by economic questions focused on economic viability. The WHY can potentially address indoor climate, improved comfort, saving energy cost etc. </t>
  </si>
  <si>
    <t xml:space="preserve">For home-owners doing energy-retrofit for the first time, feeling comfortable and safe about the process is key to a successful full loop. Experiences shows, that the uncertainty is especially linked to the initial four steps of the Customer Journey. </t>
  </si>
  <si>
    <t>The REFURB Customer Journey step 11 is called "Wanting more". The step is based on the learning, that home-owners having a successful initial loop through, are motivated to continue their journey. The then bypass the step 1-3 and go straight to step 4 - conditions is however, that they are aware of such additional offers and their value creation.</t>
  </si>
  <si>
    <t>The Customer Journey is a process and can ideally continuously be updated based on learnings and feedback. We suggest that you use the Plan, Do, Check- Act approach for continuous improvement.</t>
  </si>
  <si>
    <t>Consider to provide trainings or take other actions to improve competence and awareness of different stakeholder groups including your local community.</t>
  </si>
  <si>
    <t>(Cell to be filled in with correct number)</t>
  </si>
  <si>
    <t xml:space="preserve">This section shows merged results of capacity self-assessment indicators under each of the 5 micro-dimensions plus the optional Home-owner segment. Results are shown as percentage of maximum possible score. </t>
  </si>
  <si>
    <t>Directly responsible for implementation of the energy management system, e.g. for energy consumption data collection is identified (a list of names / positions).</t>
  </si>
  <si>
    <t xml:space="preserve">Strong commitment at municipality’s top political level is stated </t>
  </si>
  <si>
    <t>Recruiting an energy manager: It is planned that the energy manager will improve the situation and will introduce an energy management system in Municipality.</t>
  </si>
  <si>
    <t>A Workgroup on Energy Planning and Energy Efficiency has been developed within the municipality</t>
  </si>
  <si>
    <t>A new Gulbene development strategy is developed including an energy-efficient action line</t>
  </si>
  <si>
    <t>There is experience in implementing many municipal building energy efficiency projects</t>
  </si>
  <si>
    <t>Energy consumption is monitored in municipality owned buildings and for street lighting</t>
  </si>
  <si>
    <t>Energy consumption data analysis is performed annualy (at building level only)</t>
  </si>
  <si>
    <r>
      <t>There are facilities for measuring indoor microclimate and some other energy efficiency parameters of buildings and systems (thermograph, luxometer, temperature, humidity and CO</t>
    </r>
    <r>
      <rPr>
        <vertAlign val="subscript"/>
        <sz val="11"/>
        <color theme="1"/>
        <rFont val="Calibri"/>
        <family val="2"/>
        <charset val="186"/>
        <scheme val="minor"/>
      </rPr>
      <t>2</t>
    </r>
    <r>
      <rPr>
        <sz val="11"/>
        <color theme="1"/>
        <rFont val="Calibri"/>
        <family val="2"/>
        <scheme val="minor"/>
      </rPr>
      <t xml:space="preserve"> measurement loggers).</t>
    </r>
  </si>
  <si>
    <t>A lack of understanding among people about why such specific data is needed regarding energy consumption (Low awareness and involvement of stakeholders (public utilities, energy system operators, financing institutions, private investors and other)</t>
  </si>
  <si>
    <t>Lack of thermal energy monitoring equipment and precise information on energy consumptionat most parishes and connectivity of different energy storage platforms.</t>
  </si>
  <si>
    <t>A problem that occurs after project implementation is related to building or system operation (people are used to ancient systems where electronics and modern technology were not so common)</t>
  </si>
  <si>
    <t xml:space="preserve">Lack of knowledge for policy planning and implementation </t>
  </si>
  <si>
    <t>Since there are no rules, there is no incentive for employees to meet energy efficiency requirements.If there was a penalty or bonus system, most of the municipality's staff would address this issue.</t>
  </si>
  <si>
    <t xml:space="preserve">Lack of funding for hiring a skilled workforce. </t>
  </si>
  <si>
    <t>No in-detail study of energy consumption in different sections of buildings (and  plan on how to use energy more efficiently and where it is being spent unduly)</t>
  </si>
  <si>
    <t>A lack of unified data processing policies and tools to provide visually and understandable information regarding energy consumption (The existing system for data gathering regarding energy consumption is quite complicated.)</t>
  </si>
  <si>
    <t>No funds allocated in a medium timescale for implementation of climate and energy related projects in your municipality</t>
  </si>
  <si>
    <t>No climate change mitigation/adaptation and/or energy use targets are set in the municipality (A lack of specific responsibility and targets for building energy performance.)</t>
  </si>
  <si>
    <t>The existing strong dialogue and collaboration with scientific institutions and Vidzeme Planning Region may povide future development possibilites</t>
  </si>
  <si>
    <t>Develop a strategy for the implementation of Low temperature heating systems in Gulbene Municipality.</t>
  </si>
  <si>
    <t>If it would be possible to prove to the heat energy supplier that they should think about increasing the energy efficiency of buildings and heating system, this would lead  to energy efficiency gains</t>
  </si>
  <si>
    <t>Establishment of Gulbene Energy Agency</t>
  </si>
  <si>
    <t>The society in general supports activities that focus on development and the clean environment around.</t>
  </si>
  <si>
    <t>Local region level energy efficiency targets are set (Vidzeme Planning Region). If the regional municipalities would cooperate they could obtain funding form programs for which no single municipality can apply by itself ( too low capacity)</t>
  </si>
  <si>
    <r>
      <t>National level energy efficiency targets are set. In order to acheive those targets the government may provide new grant schemes or other efficient financial instruments (</t>
    </r>
    <r>
      <rPr>
        <i/>
        <sz val="11"/>
        <color theme="1"/>
        <rFont val="Calibri"/>
        <family val="2"/>
        <scheme val="minor"/>
      </rPr>
      <t>Availability of funding programmes and resources</t>
    </r>
    <r>
      <rPr>
        <sz val="11"/>
        <color theme="1"/>
        <rFont val="Calibri"/>
        <family val="2"/>
        <scheme val="minor"/>
      </rPr>
      <t>)</t>
    </r>
  </si>
  <si>
    <t>Society is lacking in knowledge to be able to analyze and understand the significance of energy effieincy indicators (- may lead to negative public perception of public energy efficiecny investments if the results are not communicated sufficiently)</t>
  </si>
  <si>
    <t>Empty buildings pose challenge due to decreasing number of population</t>
  </si>
  <si>
    <t>Lack in communication between municipality and citizens, below average interest of citizens towards renewable energy and energy efficiency</t>
  </si>
  <si>
    <t>Unpredictability of funds (municipality, national and European budget) for implementation of energy efficiency measures</t>
  </si>
  <si>
    <t>Lack in dialogue with public utilities, energy system operators, construction companies, housing companies stakeholders may hinder implementation of energy efficiency projects</t>
  </si>
  <si>
    <t>The turnover of local government employee, which hinders development and the new employee has to learn everything again.</t>
  </si>
  <si>
    <t>Climate issues are a threat in longterm and already an inconvenience in short-term (need for cooling in summer, change in heat load in winter)</t>
  </si>
  <si>
    <t>The use of local heating systems in the municipality, because the installation of centralized heating is more expensive.</t>
  </si>
  <si>
    <t>The unpredictability of energy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</si>
</sst>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7" x14ac:knownFonts="1">
    <font>
      <sz val="11"/>
      <color theme="1"/>
      <name val="Calibri"/>
      <family val="2"/>
      <charset val="186"/>
      <scheme val="minor"/>
    </font>
    <font>
      <sz val="11"/>
      <color theme="1"/>
      <name val="Calibri"/>
      <family val="2"/>
      <scheme val="minor"/>
    </font>
    <font>
      <sz val="11"/>
      <color theme="1"/>
      <name val="Franklin Gothic Book"/>
      <family val="2"/>
      <charset val="186"/>
    </font>
    <font>
      <b/>
      <sz val="16"/>
      <color theme="0"/>
      <name val="Franklin Gothic Book"/>
      <family val="2"/>
      <charset val="186"/>
    </font>
    <font>
      <b/>
      <sz val="14"/>
      <color rgb="FF45802D"/>
      <name val="Franklin Gothic Book"/>
      <family val="2"/>
      <charset val="186"/>
    </font>
    <font>
      <sz val="11"/>
      <color rgb="FFFF0000"/>
      <name val="Calibri"/>
      <family val="2"/>
      <charset val="186"/>
      <scheme val="minor"/>
    </font>
    <font>
      <b/>
      <sz val="11"/>
      <color theme="1"/>
      <name val="Calibri"/>
      <family val="2"/>
      <charset val="186"/>
      <scheme val="minor"/>
    </font>
    <font>
      <sz val="14"/>
      <color theme="0"/>
      <name val="Calibri"/>
      <family val="2"/>
      <charset val="186"/>
      <scheme val="minor"/>
    </font>
    <font>
      <b/>
      <sz val="20"/>
      <color theme="0"/>
      <name val="Calibri"/>
      <family val="2"/>
      <charset val="186"/>
      <scheme val="minor"/>
    </font>
    <font>
      <b/>
      <sz val="14"/>
      <color theme="1"/>
      <name val="Franklin Gothic Book"/>
      <family val="2"/>
      <charset val="186"/>
    </font>
    <font>
      <sz val="11"/>
      <color theme="2"/>
      <name val="Calibri"/>
      <family val="2"/>
      <charset val="186"/>
      <scheme val="minor"/>
    </font>
    <font>
      <sz val="11"/>
      <color rgb="FFC00000"/>
      <name val="Franklin Gothic Book"/>
      <family val="2"/>
      <charset val="186"/>
    </font>
    <font>
      <sz val="10"/>
      <color theme="1"/>
      <name val="Calibri"/>
      <family val="2"/>
      <charset val="186"/>
      <scheme val="minor"/>
    </font>
    <font>
      <b/>
      <sz val="14"/>
      <color theme="2"/>
      <name val="Franklin Gothic Book"/>
      <family val="2"/>
      <charset val="186"/>
    </font>
    <font>
      <b/>
      <sz val="11"/>
      <color rgb="FF002060"/>
      <name val="Calibri"/>
      <family val="2"/>
      <charset val="186"/>
      <scheme val="minor"/>
    </font>
    <font>
      <b/>
      <sz val="14"/>
      <color theme="0"/>
      <name val="Franklin Gothic Book"/>
      <family val="2"/>
      <charset val="186"/>
    </font>
    <font>
      <sz val="10"/>
      <color theme="1"/>
      <name val="Franklin Gothic Book"/>
      <family val="2"/>
      <charset val="186"/>
    </font>
    <font>
      <b/>
      <sz val="16"/>
      <color theme="2" tint="-0.89999084444715716"/>
      <name val="Franklin Gothic Book"/>
      <family val="2"/>
      <charset val="186"/>
    </font>
    <font>
      <b/>
      <sz val="11"/>
      <color rgb="FFFFC000"/>
      <name val="Calibri"/>
      <family val="2"/>
      <charset val="186"/>
      <scheme val="minor"/>
    </font>
    <font>
      <b/>
      <sz val="11"/>
      <color rgb="FFFFC000"/>
      <name val="Franklin Gothic Book"/>
      <family val="2"/>
      <charset val="186"/>
    </font>
    <font>
      <sz val="11"/>
      <name val="Franklin Gothic Book"/>
      <family val="2"/>
      <charset val="186"/>
    </font>
    <font>
      <sz val="14"/>
      <color theme="2"/>
      <name val="Calibri"/>
      <family val="2"/>
      <charset val="186"/>
      <scheme val="minor"/>
    </font>
    <font>
      <b/>
      <sz val="14"/>
      <color theme="2"/>
      <name val="Calibri"/>
      <family val="2"/>
      <charset val="186"/>
      <scheme val="minor"/>
    </font>
    <font>
      <sz val="14"/>
      <color theme="1"/>
      <name val="Calibri"/>
      <family val="2"/>
      <charset val="186"/>
      <scheme val="minor"/>
    </font>
    <font>
      <sz val="14"/>
      <color theme="1"/>
      <name val="Franklin Gothic Book"/>
      <family val="2"/>
      <charset val="186"/>
    </font>
    <font>
      <b/>
      <sz val="14"/>
      <color rgb="FF009488"/>
      <name val="Franklin Gothic Book"/>
      <family val="2"/>
      <charset val="186"/>
    </font>
    <font>
      <sz val="11"/>
      <color theme="2"/>
      <name val="Arial"/>
      <family val="2"/>
      <charset val="186"/>
    </font>
    <font>
      <b/>
      <sz val="14"/>
      <color rgb="FFC3B427"/>
      <name val="Franklin Gothic Book"/>
      <family val="2"/>
      <charset val="186"/>
    </font>
    <font>
      <b/>
      <sz val="14"/>
      <color rgb="FFE32132"/>
      <name val="Franklin Gothic Book"/>
      <family val="2"/>
      <charset val="186"/>
    </font>
    <font>
      <b/>
      <sz val="14"/>
      <color rgb="FFC40635"/>
      <name val="Franklin Gothic Book"/>
      <family val="2"/>
      <charset val="186"/>
    </font>
    <font>
      <b/>
      <sz val="14"/>
      <color rgb="FFF75834"/>
      <name val="Franklin Gothic Book"/>
      <family val="2"/>
      <charset val="186"/>
    </font>
    <font>
      <b/>
      <sz val="14"/>
      <color rgb="FFF6C130"/>
      <name val="Franklin Gothic Book"/>
      <family val="2"/>
      <charset val="186"/>
    </font>
    <font>
      <b/>
      <sz val="14"/>
      <color rgb="FFE25725"/>
      <name val="Franklin Gothic Book"/>
      <family val="2"/>
      <charset val="186"/>
    </font>
    <font>
      <b/>
      <sz val="14"/>
      <color rgb="FF70AD47"/>
      <name val="Franklin Gothic Book"/>
      <family val="2"/>
      <charset val="186"/>
    </font>
    <font>
      <b/>
      <sz val="14"/>
      <color rgb="FF282F58"/>
      <name val="Franklin Gothic Book"/>
      <family val="2"/>
      <charset val="186"/>
    </font>
    <font>
      <b/>
      <sz val="14"/>
      <color rgb="FFEDA528"/>
      <name val="Franklin Gothic Book"/>
      <family val="2"/>
      <charset val="186"/>
    </font>
    <font>
      <b/>
      <sz val="14"/>
      <color rgb="FF6194B6"/>
      <name val="Franklin Gothic Book"/>
      <family val="2"/>
      <charset val="186"/>
    </font>
    <font>
      <b/>
      <sz val="14"/>
      <color rgb="FF9FC385"/>
      <name val="Franklin Gothic Book"/>
      <family val="2"/>
      <charset val="186"/>
    </font>
    <font>
      <b/>
      <sz val="14"/>
      <color rgb="FF561341"/>
      <name val="Franklin Gothic Book"/>
      <family val="2"/>
      <charset val="186"/>
    </font>
    <font>
      <b/>
      <sz val="14"/>
      <color rgb="FF8D0B3A"/>
      <name val="Franklin Gothic Book"/>
      <family val="2"/>
      <charset val="186"/>
    </font>
    <font>
      <sz val="14"/>
      <color rgb="FF9FC385"/>
      <name val="Calibri"/>
      <family val="2"/>
      <charset val="186"/>
      <scheme val="minor"/>
    </font>
    <font>
      <sz val="14"/>
      <color rgb="FFEDA528"/>
      <name val="Calibri"/>
      <family val="2"/>
      <charset val="186"/>
      <scheme val="minor"/>
    </font>
    <font>
      <sz val="11"/>
      <color theme="1"/>
      <name val="Calibri"/>
      <family val="2"/>
      <scheme val="minor"/>
    </font>
    <font>
      <sz val="18"/>
      <color theme="1"/>
      <name val="Calibri"/>
      <family val="2"/>
      <scheme val="minor"/>
    </font>
    <font>
      <b/>
      <u/>
      <sz val="15"/>
      <color rgb="FFFF0000"/>
      <name val="Calibri"/>
      <family val="2"/>
      <charset val="186"/>
      <scheme val="minor"/>
    </font>
    <font>
      <sz val="11"/>
      <color rgb="FFFF0000"/>
      <name val="Calibri"/>
      <family val="2"/>
      <scheme val="minor"/>
    </font>
    <font>
      <sz val="13"/>
      <color theme="1"/>
      <name val="Calibri"/>
      <family val="2"/>
      <scheme val="minor"/>
    </font>
    <font>
      <b/>
      <sz val="11"/>
      <color theme="1"/>
      <name val="Calibri"/>
      <family val="2"/>
      <scheme val="minor"/>
    </font>
    <font>
      <sz val="11"/>
      <name val="Calibri"/>
      <family val="2"/>
      <scheme val="minor"/>
    </font>
    <font>
      <b/>
      <sz val="22"/>
      <color theme="1"/>
      <name val="Calibri"/>
      <family val="2"/>
      <scheme val="minor"/>
    </font>
    <font>
      <sz val="16"/>
      <color theme="1"/>
      <name val="Calibri"/>
      <family val="2"/>
      <scheme val="minor"/>
    </font>
    <font>
      <b/>
      <sz val="16"/>
      <color theme="1"/>
      <name val="Calibri"/>
      <family val="2"/>
      <scheme val="minor"/>
    </font>
    <font>
      <i/>
      <sz val="11"/>
      <color theme="1"/>
      <name val="Calibri"/>
      <family val="2"/>
      <charset val="186"/>
      <scheme val="minor"/>
    </font>
    <font>
      <b/>
      <sz val="15"/>
      <color theme="1"/>
      <name val="Franklin Gothic Book"/>
      <family val="2"/>
      <charset val="186"/>
    </font>
    <font>
      <b/>
      <sz val="14"/>
      <name val="Franklin Gothic Book"/>
      <family val="2"/>
      <charset val="186"/>
    </font>
    <font>
      <b/>
      <sz val="14"/>
      <color theme="1"/>
      <name val="Calibri"/>
      <family val="2"/>
      <charset val="186"/>
      <scheme val="minor"/>
    </font>
    <font>
      <b/>
      <sz val="16"/>
      <color theme="1"/>
      <name val="Franklin Gothic Book"/>
      <family val="2"/>
      <charset val="186"/>
    </font>
    <font>
      <b/>
      <sz val="11"/>
      <color theme="1"/>
      <name val="Franklin Gothic Book"/>
      <family val="2"/>
      <charset val="186"/>
    </font>
    <font>
      <i/>
      <sz val="11"/>
      <color theme="1"/>
      <name val="Franklin Gothic Book"/>
      <family val="2"/>
      <charset val="186"/>
    </font>
    <font>
      <sz val="11"/>
      <color rgb="FF0000FF"/>
      <name val="Calibri"/>
      <family val="2"/>
      <charset val="186"/>
      <scheme val="minor"/>
    </font>
    <font>
      <b/>
      <sz val="16"/>
      <color theme="0"/>
      <name val="Calibri"/>
      <family val="2"/>
      <charset val="186"/>
      <scheme val="minor"/>
    </font>
    <font>
      <sz val="11"/>
      <name val="Calibri"/>
      <family val="2"/>
      <charset val="186"/>
      <scheme val="minor"/>
    </font>
    <font>
      <i/>
      <sz val="11"/>
      <color rgb="FF000000"/>
      <name val="Calibri"/>
      <family val="2"/>
      <charset val="186"/>
      <scheme val="minor"/>
    </font>
    <font>
      <sz val="11"/>
      <color rgb="FF000000"/>
      <name val="Calibri"/>
      <family val="2"/>
      <charset val="186"/>
      <scheme val="minor"/>
    </font>
    <font>
      <vertAlign val="superscript"/>
      <sz val="11"/>
      <color theme="1"/>
      <name val="Calibri"/>
      <family val="2"/>
      <charset val="186"/>
      <scheme val="minor"/>
    </font>
    <font>
      <vertAlign val="subscript"/>
      <sz val="11"/>
      <color rgb="FF000000"/>
      <name val="Calibri"/>
      <family val="2"/>
      <charset val="186"/>
      <scheme val="minor"/>
    </font>
    <font>
      <i/>
      <vertAlign val="subscript"/>
      <sz val="11"/>
      <color rgb="FF000000"/>
      <name val="Calibri"/>
      <family val="2"/>
      <charset val="186"/>
      <scheme val="minor"/>
    </font>
    <font>
      <vertAlign val="superscript"/>
      <sz val="11"/>
      <color rgb="FF000000"/>
      <name val="Calibri"/>
      <family val="2"/>
      <charset val="186"/>
      <scheme val="minor"/>
    </font>
    <font>
      <sz val="10"/>
      <color theme="1"/>
      <name val="Calibri Light"/>
      <family val="2"/>
      <charset val="186"/>
    </font>
    <font>
      <sz val="10"/>
      <name val="Calibri"/>
      <family val="2"/>
      <charset val="186"/>
      <scheme val="minor"/>
    </font>
    <font>
      <vertAlign val="subscript"/>
      <sz val="11"/>
      <color theme="1"/>
      <name val="Franklin Gothic Book"/>
      <family val="2"/>
      <charset val="186"/>
    </font>
    <font>
      <vertAlign val="superscript"/>
      <sz val="10"/>
      <color theme="1"/>
      <name val="Calibri"/>
      <family val="2"/>
      <charset val="186"/>
      <scheme val="minor"/>
    </font>
    <font>
      <vertAlign val="subscript"/>
      <sz val="10"/>
      <color theme="1"/>
      <name val="Calibri"/>
      <family val="2"/>
      <charset val="186"/>
      <scheme val="minor"/>
    </font>
    <font>
      <sz val="16"/>
      <color theme="1"/>
      <name val="Calibri"/>
      <family val="2"/>
      <charset val="186"/>
      <scheme val="minor"/>
    </font>
    <font>
      <b/>
      <sz val="16"/>
      <color theme="1"/>
      <name val="Calibri"/>
      <family val="2"/>
      <charset val="186"/>
      <scheme val="minor"/>
    </font>
    <font>
      <sz val="11"/>
      <color rgb="FFFF0000"/>
      <name val="Franklin Gothic Book"/>
      <family val="2"/>
      <charset val="186"/>
    </font>
    <font>
      <b/>
      <sz val="11"/>
      <color theme="3"/>
      <name val="Franklin Gothic Book"/>
      <family val="2"/>
      <charset val="186"/>
    </font>
    <font>
      <u/>
      <sz val="11"/>
      <color theme="10"/>
      <name val="Calibri"/>
      <family val="2"/>
      <charset val="186"/>
      <scheme val="minor"/>
    </font>
    <font>
      <sz val="10"/>
      <color theme="1"/>
      <name val="Calibri Light"/>
      <family val="2"/>
      <charset val="186"/>
      <scheme val="major"/>
    </font>
    <font>
      <b/>
      <sz val="13"/>
      <color theme="1"/>
      <name val="Calibri"/>
      <family val="2"/>
      <scheme val="minor"/>
    </font>
    <font>
      <b/>
      <sz val="12"/>
      <color theme="1"/>
      <name val="Calibri"/>
      <family val="2"/>
      <scheme val="minor"/>
    </font>
    <font>
      <b/>
      <sz val="14"/>
      <color rgb="FFED7D31"/>
      <name val="Franklin Gothic Book"/>
      <family val="2"/>
      <charset val="186"/>
    </font>
    <font>
      <b/>
      <sz val="14"/>
      <color theme="0" tint="-0.499984740745262"/>
      <name val="Franklin Gothic Book"/>
      <family val="2"/>
      <charset val="186"/>
    </font>
    <font>
      <sz val="11"/>
      <color theme="2"/>
      <name val="Calibri"/>
      <family val="2"/>
      <scheme val="minor"/>
    </font>
    <font>
      <sz val="11"/>
      <color rgb="FFE7E6E6"/>
      <name val="Calibri"/>
      <family val="2"/>
      <scheme val="minor"/>
    </font>
    <font>
      <vertAlign val="subscript"/>
      <sz val="11"/>
      <color theme="1"/>
      <name val="Calibri"/>
      <family val="2"/>
      <charset val="186"/>
      <scheme val="minor"/>
    </font>
    <font>
      <i/>
      <sz val="11"/>
      <color theme="1"/>
      <name val="Calibri"/>
      <family val="2"/>
      <scheme val="minor"/>
    </font>
  </fonts>
  <fills count="17">
    <fill>
      <patternFill patternType="none"/>
    </fill>
    <fill>
      <patternFill patternType="gray125"/>
    </fill>
    <fill>
      <patternFill patternType="solid">
        <fgColor rgb="FF45802D"/>
        <bgColor indexed="64"/>
      </patternFill>
    </fill>
    <fill>
      <patternFill patternType="solid">
        <fgColor theme="0"/>
        <bgColor indexed="64"/>
      </patternFill>
    </fill>
    <fill>
      <patternFill patternType="solid">
        <fgColor theme="2"/>
        <bgColor indexed="64"/>
      </patternFill>
    </fill>
    <fill>
      <patternFill patternType="solid">
        <fgColor rgb="FF00B050"/>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6BBF49"/>
        <bgColor indexed="64"/>
      </patternFill>
    </fill>
    <fill>
      <patternFill patternType="solid">
        <fgColor theme="0" tint="-0.14999847407452621"/>
        <bgColor indexed="64"/>
      </patternFill>
    </fill>
    <fill>
      <patternFill patternType="solid">
        <fgColor rgb="FFEDA528"/>
        <bgColor indexed="64"/>
      </patternFill>
    </fill>
    <fill>
      <patternFill patternType="solid">
        <fgColor rgb="FF8D0B3A"/>
        <bgColor indexed="64"/>
      </patternFill>
    </fill>
    <fill>
      <patternFill patternType="solid">
        <fgColor theme="1"/>
        <bgColor indexed="64"/>
      </patternFill>
    </fill>
    <fill>
      <patternFill patternType="solid">
        <fgColor theme="4" tint="-0.249977111117893"/>
        <bgColor indexed="64"/>
      </patternFill>
    </fill>
    <fill>
      <patternFill patternType="solid">
        <fgColor rgb="FFE7E6E6"/>
        <bgColor indexed="64"/>
      </patternFill>
    </fill>
  </fills>
  <borders count="116">
    <border>
      <left/>
      <right/>
      <top/>
      <bottom/>
      <diagonal/>
    </border>
    <border>
      <left/>
      <right/>
      <top style="thin">
        <color indexed="64"/>
      </top>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ck">
        <color theme="0"/>
      </bottom>
      <diagonal/>
    </border>
    <border>
      <left/>
      <right/>
      <top style="thin">
        <color theme="1" tint="0.14993743705557422"/>
      </top>
      <bottom/>
      <diagonal/>
    </border>
    <border>
      <left style="thin">
        <color theme="1" tint="0.14993743705557422"/>
      </left>
      <right/>
      <top/>
      <bottom/>
      <diagonal/>
    </border>
    <border>
      <left/>
      <right style="thin">
        <color theme="1" tint="0.14993743705557422"/>
      </right>
      <top/>
      <bottom/>
      <diagonal/>
    </border>
    <border>
      <left style="thin">
        <color theme="1" tint="0.14993743705557422"/>
      </left>
      <right/>
      <top/>
      <bottom style="thin">
        <color theme="1" tint="0.14993743705557422"/>
      </bottom>
      <diagonal/>
    </border>
    <border>
      <left/>
      <right/>
      <top/>
      <bottom style="thin">
        <color theme="1" tint="0.14993743705557422"/>
      </bottom>
      <diagonal/>
    </border>
    <border>
      <left/>
      <right style="thin">
        <color theme="1" tint="0.14993743705557422"/>
      </right>
      <top/>
      <bottom style="thin">
        <color theme="1" tint="0.14993743705557422"/>
      </bottom>
      <diagonal/>
    </border>
    <border>
      <left style="thin">
        <color theme="1" tint="0.14990691854609822"/>
      </left>
      <right/>
      <top style="thin">
        <color theme="1" tint="0.14990691854609822"/>
      </top>
      <bottom/>
      <diagonal/>
    </border>
    <border>
      <left/>
      <right/>
      <top style="thin">
        <color theme="1" tint="0.14990691854609822"/>
      </top>
      <bottom/>
      <diagonal/>
    </border>
    <border>
      <left style="thin">
        <color theme="1" tint="0.14990691854609822"/>
      </left>
      <right/>
      <top/>
      <bottom/>
      <diagonal/>
    </border>
    <border>
      <left/>
      <right style="thin">
        <color theme="1" tint="0.14990691854609822"/>
      </right>
      <top/>
      <bottom/>
      <diagonal/>
    </border>
    <border>
      <left style="thin">
        <color theme="1" tint="0.14990691854609822"/>
      </left>
      <right/>
      <top/>
      <bottom style="thin">
        <color theme="1" tint="0.14990691854609822"/>
      </bottom>
      <diagonal/>
    </border>
    <border>
      <left/>
      <right/>
      <top/>
      <bottom style="thin">
        <color theme="1" tint="0.14990691854609822"/>
      </bottom>
      <diagonal/>
    </border>
    <border>
      <left/>
      <right style="thin">
        <color theme="1" tint="0.14990691854609822"/>
      </right>
      <top/>
      <bottom style="thin">
        <color theme="1" tint="0.14990691854609822"/>
      </bottom>
      <diagonal/>
    </border>
    <border>
      <left style="thin">
        <color theme="1" tint="0.14981536301767021"/>
      </left>
      <right/>
      <top style="thin">
        <color theme="1" tint="0.14981536301767021"/>
      </top>
      <bottom/>
      <diagonal/>
    </border>
    <border>
      <left/>
      <right/>
      <top style="thin">
        <color theme="1" tint="0.14981536301767021"/>
      </top>
      <bottom/>
      <diagonal/>
    </border>
    <border>
      <left style="thin">
        <color theme="1" tint="0.14981536301767021"/>
      </left>
      <right/>
      <top/>
      <bottom/>
      <diagonal/>
    </border>
    <border>
      <left/>
      <right style="thin">
        <color theme="1" tint="0.14981536301767021"/>
      </right>
      <top/>
      <bottom/>
      <diagonal/>
    </border>
    <border>
      <left style="thin">
        <color theme="1" tint="0.14981536301767021"/>
      </left>
      <right/>
      <top/>
      <bottom style="thin">
        <color theme="1" tint="0.14981536301767021"/>
      </bottom>
      <diagonal/>
    </border>
    <border>
      <left/>
      <right/>
      <top/>
      <bottom style="thin">
        <color theme="1" tint="0.14981536301767021"/>
      </bottom>
      <diagonal/>
    </border>
    <border>
      <left/>
      <right style="thin">
        <color theme="1" tint="0.14981536301767021"/>
      </right>
      <top/>
      <bottom style="thin">
        <color theme="1" tint="0.14981536301767021"/>
      </bottom>
      <diagonal/>
    </border>
    <border>
      <left style="thin">
        <color theme="1" tint="0.14978484450819421"/>
      </left>
      <right/>
      <top style="thin">
        <color theme="1" tint="0.14978484450819421"/>
      </top>
      <bottom/>
      <diagonal/>
    </border>
    <border>
      <left/>
      <right/>
      <top style="thin">
        <color theme="1" tint="0.14978484450819421"/>
      </top>
      <bottom/>
      <diagonal/>
    </border>
    <border>
      <left style="thin">
        <color theme="1" tint="0.14978484450819421"/>
      </left>
      <right/>
      <top/>
      <bottom/>
      <diagonal/>
    </border>
    <border>
      <left/>
      <right style="thin">
        <color theme="1" tint="0.14978484450819421"/>
      </right>
      <top/>
      <bottom/>
      <diagonal/>
    </border>
    <border>
      <left style="thin">
        <color theme="1" tint="0.14978484450819421"/>
      </left>
      <right/>
      <top/>
      <bottom style="thin">
        <color theme="1" tint="0.14978484450819421"/>
      </bottom>
      <diagonal/>
    </border>
    <border>
      <left/>
      <right/>
      <top/>
      <bottom style="thin">
        <color theme="1" tint="0.14978484450819421"/>
      </bottom>
      <diagonal/>
    </border>
    <border>
      <left/>
      <right style="thin">
        <color theme="1" tint="0.14978484450819421"/>
      </right>
      <top/>
      <bottom style="thin">
        <color theme="1" tint="0.14978484450819421"/>
      </bottom>
      <diagonal/>
    </border>
    <border>
      <left style="thin">
        <color theme="1" tint="0.1498764000366222"/>
      </left>
      <right/>
      <top style="thin">
        <color theme="1" tint="0.1498764000366222"/>
      </top>
      <bottom/>
      <diagonal/>
    </border>
    <border>
      <left/>
      <right/>
      <top style="thin">
        <color theme="1" tint="0.1498764000366222"/>
      </top>
      <bottom/>
      <diagonal/>
    </border>
    <border>
      <left style="thin">
        <color theme="1" tint="0.1498764000366222"/>
      </left>
      <right/>
      <top/>
      <bottom/>
      <diagonal/>
    </border>
    <border>
      <left/>
      <right style="thin">
        <color theme="1" tint="0.1498764000366222"/>
      </right>
      <top/>
      <bottom/>
      <diagonal/>
    </border>
    <border>
      <left style="thin">
        <color theme="1" tint="0.1498764000366222"/>
      </left>
      <right/>
      <top/>
      <bottom style="thin">
        <color theme="1" tint="0.1498764000366222"/>
      </bottom>
      <diagonal/>
    </border>
    <border>
      <left/>
      <right/>
      <top/>
      <bottom style="thin">
        <color theme="1" tint="0.1498764000366222"/>
      </bottom>
      <diagonal/>
    </border>
    <border>
      <left/>
      <right style="thin">
        <color theme="1" tint="0.1498764000366222"/>
      </right>
      <top/>
      <bottom style="thin">
        <color theme="1" tint="0.1498764000366222"/>
      </bottom>
      <diagonal/>
    </border>
    <border>
      <left/>
      <right/>
      <top style="thin">
        <color theme="1" tint="0.14975432599871821"/>
      </top>
      <bottom/>
      <diagonal/>
    </border>
    <border>
      <left style="thin">
        <color theme="1" tint="0.14975432599871821"/>
      </left>
      <right/>
      <top/>
      <bottom/>
      <diagonal/>
    </border>
    <border>
      <left/>
      <right style="thin">
        <color theme="1" tint="0.14975432599871821"/>
      </right>
      <top/>
      <bottom/>
      <diagonal/>
    </border>
    <border>
      <left style="thin">
        <color theme="1" tint="0.14975432599871821"/>
      </left>
      <right/>
      <top/>
      <bottom style="thin">
        <color theme="1" tint="0.14975432599871821"/>
      </bottom>
      <diagonal/>
    </border>
    <border>
      <left/>
      <right/>
      <top/>
      <bottom style="thin">
        <color theme="1" tint="0.14975432599871821"/>
      </bottom>
      <diagonal/>
    </border>
    <border>
      <left/>
      <right style="thin">
        <color theme="1" tint="0.14975432599871821"/>
      </right>
      <top/>
      <bottom style="thin">
        <color theme="1" tint="0.14975432599871821"/>
      </bottom>
      <diagonal/>
    </border>
    <border>
      <left style="thin">
        <color theme="1" tint="4.9989318521683403E-2"/>
      </left>
      <right/>
      <top style="thin">
        <color theme="1" tint="4.9989318521683403E-2"/>
      </top>
      <bottom/>
      <diagonal/>
    </border>
    <border>
      <left/>
      <right/>
      <top style="thin">
        <color theme="1" tint="4.9989318521683403E-2"/>
      </top>
      <bottom/>
      <diagonal/>
    </border>
    <border>
      <left/>
      <right style="thin">
        <color theme="1" tint="4.9989318521683403E-2"/>
      </right>
      <top style="thin">
        <color theme="1" tint="4.9989318521683403E-2"/>
      </top>
      <bottom/>
      <diagonal/>
    </border>
    <border>
      <left style="thin">
        <color theme="1" tint="4.9989318521683403E-2"/>
      </left>
      <right/>
      <top/>
      <bottom/>
      <diagonal/>
    </border>
    <border>
      <left/>
      <right style="thin">
        <color theme="1" tint="4.9989318521683403E-2"/>
      </right>
      <top/>
      <bottom/>
      <diagonal/>
    </border>
    <border>
      <left style="thin">
        <color theme="1" tint="4.9989318521683403E-2"/>
      </left>
      <right/>
      <top/>
      <bottom style="thin">
        <color theme="1" tint="4.9989318521683403E-2"/>
      </bottom>
      <diagonal/>
    </border>
    <border>
      <left/>
      <right/>
      <top/>
      <bottom style="thin">
        <color theme="1" tint="4.9989318521683403E-2"/>
      </bottom>
      <diagonal/>
    </border>
    <border>
      <left/>
      <right style="thin">
        <color theme="1" tint="4.9989318521683403E-2"/>
      </right>
      <top/>
      <bottom style="thin">
        <color theme="1" tint="4.9989318521683403E-2"/>
      </bottom>
      <diagonal/>
    </border>
    <border>
      <left style="thin">
        <color theme="1" tint="0.14996795556505021"/>
      </left>
      <right/>
      <top style="thin">
        <color theme="1" tint="0.14996795556505021"/>
      </top>
      <bottom/>
      <diagonal/>
    </border>
    <border>
      <left/>
      <right/>
      <top style="thin">
        <color theme="1" tint="0.14996795556505021"/>
      </top>
      <bottom/>
      <diagonal/>
    </border>
    <border>
      <left/>
      <right style="thin">
        <color theme="1" tint="0.14996795556505021"/>
      </right>
      <top style="thin">
        <color theme="1" tint="0.14996795556505021"/>
      </top>
      <bottom/>
      <diagonal/>
    </border>
    <border>
      <left style="thin">
        <color theme="1" tint="0.14996795556505021"/>
      </left>
      <right/>
      <top/>
      <bottom/>
      <diagonal/>
    </border>
    <border>
      <left/>
      <right style="thin">
        <color theme="1" tint="0.14996795556505021"/>
      </right>
      <top/>
      <bottom/>
      <diagonal/>
    </border>
    <border>
      <left style="thin">
        <color theme="1" tint="0.14996795556505021"/>
      </left>
      <right/>
      <top/>
      <bottom style="thin">
        <color theme="1" tint="0.14996795556505021"/>
      </bottom>
      <diagonal/>
    </border>
    <border>
      <left/>
      <right/>
      <top/>
      <bottom style="thin">
        <color theme="1" tint="0.14996795556505021"/>
      </bottom>
      <diagonal/>
    </border>
    <border>
      <left/>
      <right style="thin">
        <color theme="1" tint="0.14996795556505021"/>
      </right>
      <top/>
      <bottom style="thin">
        <color theme="1" tint="0.14996795556505021"/>
      </bottom>
      <diagonal/>
    </border>
    <border>
      <left style="thin">
        <color theme="2"/>
      </left>
      <right style="thin">
        <color theme="2"/>
      </right>
      <top style="thin">
        <color theme="2"/>
      </top>
      <bottom style="thin">
        <color theme="2"/>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theme="1" tint="4.9989318521683403E-2"/>
      </top>
      <bottom/>
      <diagonal/>
    </border>
    <border>
      <left/>
      <right style="thin">
        <color indexed="64"/>
      </right>
      <top style="thin">
        <color indexed="64"/>
      </top>
      <bottom style="thin">
        <color indexed="64"/>
      </bottom>
      <diagonal/>
    </border>
    <border>
      <left/>
      <right/>
      <top style="thick">
        <color theme="0"/>
      </top>
      <bottom/>
      <diagonal/>
    </border>
    <border>
      <left style="thin">
        <color rgb="FF8D0B3A"/>
      </left>
      <right style="thin">
        <color rgb="FF8D0B3A"/>
      </right>
      <top style="thin">
        <color rgb="FF8D0B3A"/>
      </top>
      <bottom style="thin">
        <color rgb="FF8D0B3A"/>
      </bottom>
      <diagonal/>
    </border>
    <border>
      <left/>
      <right/>
      <top style="thin">
        <color rgb="FF8D0B3A"/>
      </top>
      <bottom style="thin">
        <color rgb="FF8D0B3A"/>
      </bottom>
      <diagonal/>
    </border>
    <border>
      <left style="thin">
        <color rgb="FF8D0B3A"/>
      </left>
      <right/>
      <top style="thin">
        <color rgb="FF8D0B3A"/>
      </top>
      <bottom style="thin">
        <color rgb="FF8D0B3A"/>
      </bottom>
      <diagonal/>
    </border>
    <border>
      <left/>
      <right style="thin">
        <color rgb="FF8D0B3A"/>
      </right>
      <top style="thin">
        <color rgb="FF8D0B3A"/>
      </top>
      <bottom style="thin">
        <color rgb="FF8D0B3A"/>
      </bottom>
      <diagonal/>
    </border>
    <border>
      <left style="thin">
        <color indexed="64"/>
      </left>
      <right style="thin">
        <color indexed="64"/>
      </right>
      <top style="thin">
        <color indexed="64"/>
      </top>
      <bottom/>
      <diagonal/>
    </border>
    <border>
      <left/>
      <right style="thin">
        <color theme="1" tint="4.9989318521683403E-2"/>
      </right>
      <top/>
      <bottom style="thin">
        <color indexed="64"/>
      </bottom>
      <diagonal/>
    </border>
    <border>
      <left/>
      <right style="medium">
        <color rgb="FF45802D"/>
      </right>
      <top/>
      <bottom style="medium">
        <color indexed="64"/>
      </bottom>
      <diagonal/>
    </border>
    <border>
      <left/>
      <right style="medium">
        <color rgb="FF45802D"/>
      </right>
      <top/>
      <bottom/>
      <diagonal/>
    </border>
    <border>
      <left/>
      <right/>
      <top/>
      <bottom style="thick">
        <color theme="2"/>
      </bottom>
      <diagonal/>
    </border>
  </borders>
  <cellStyleXfs count="3">
    <xf numFmtId="0" fontId="0" fillId="0" borderId="0"/>
    <xf numFmtId="0" fontId="42" fillId="0" borderId="0"/>
    <xf numFmtId="0" fontId="77" fillId="0" borderId="0" applyNumberFormat="0" applyFill="0" applyBorder="0" applyAlignment="0" applyProtection="0"/>
  </cellStyleXfs>
  <cellXfs count="539">
    <xf numFmtId="0" fontId="0" fillId="0" borderId="0" xfId="0"/>
    <xf numFmtId="0" fontId="2" fillId="3" borderId="0" xfId="0" applyFont="1" applyFill="1" applyAlignment="1">
      <alignment horizontal="center"/>
    </xf>
    <xf numFmtId="0" fontId="0" fillId="2" borderId="0" xfId="0" applyFill="1"/>
    <xf numFmtId="0" fontId="0" fillId="4" borderId="0" xfId="0" applyFill="1"/>
    <xf numFmtId="0" fontId="8" fillId="2" borderId="0" xfId="0" applyFont="1" applyFill="1"/>
    <xf numFmtId="0" fontId="3" fillId="2" borderId="0" xfId="0" applyFont="1" applyFill="1"/>
    <xf numFmtId="0" fontId="2" fillId="4" borderId="0" xfId="0" applyFont="1" applyFill="1"/>
    <xf numFmtId="0" fontId="2" fillId="4" borderId="0" xfId="0" applyFont="1" applyFill="1" applyAlignment="1">
      <alignment horizontal="center"/>
    </xf>
    <xf numFmtId="0" fontId="4" fillId="4" borderId="0" xfId="0" applyFont="1" applyFill="1"/>
    <xf numFmtId="0" fontId="9" fillId="4" borderId="0" xfId="0" applyFont="1" applyFill="1"/>
    <xf numFmtId="0" fontId="11" fillId="4" borderId="0" xfId="0" applyFont="1" applyFill="1"/>
    <xf numFmtId="0" fontId="10" fillId="6" borderId="0" xfId="0" applyFont="1" applyFill="1"/>
    <xf numFmtId="0" fontId="0" fillId="3" borderId="0" xfId="0" applyFill="1"/>
    <xf numFmtId="0" fontId="0" fillId="3" borderId="0" xfId="0" applyFill="1" applyAlignment="1">
      <alignment horizontal="center"/>
    </xf>
    <xf numFmtId="0" fontId="6" fillId="4" borderId="0" xfId="0" applyFont="1" applyFill="1" applyAlignment="1">
      <alignment horizontal="center"/>
    </xf>
    <xf numFmtId="0" fontId="10" fillId="6" borderId="1" xfId="0" applyFont="1" applyFill="1" applyBorder="1"/>
    <xf numFmtId="0" fontId="2" fillId="3" borderId="5" xfId="0" applyFont="1" applyFill="1" applyBorder="1"/>
    <xf numFmtId="0" fontId="0" fillId="3" borderId="6" xfId="0" applyFill="1" applyBorder="1"/>
    <xf numFmtId="0" fontId="2" fillId="3" borderId="7" xfId="0" applyFont="1" applyFill="1" applyBorder="1"/>
    <xf numFmtId="0" fontId="0" fillId="3" borderId="2" xfId="0" applyFill="1" applyBorder="1"/>
    <xf numFmtId="0" fontId="0" fillId="3" borderId="2" xfId="0" applyFill="1" applyBorder="1" applyAlignment="1">
      <alignment horizontal="center"/>
    </xf>
    <xf numFmtId="0" fontId="0" fillId="3" borderId="8" xfId="0" applyFill="1" applyBorder="1"/>
    <xf numFmtId="0" fontId="12" fillId="3" borderId="0" xfId="0" applyFont="1" applyFill="1" applyAlignment="1">
      <alignment horizontal="left"/>
    </xf>
    <xf numFmtId="0" fontId="0" fillId="5" borderId="0" xfId="0" applyFill="1"/>
    <xf numFmtId="0" fontId="0" fillId="5" borderId="2" xfId="0" applyFill="1" applyBorder="1"/>
    <xf numFmtId="9" fontId="14" fillId="4" borderId="0" xfId="0" applyNumberFormat="1" applyFont="1" applyFill="1" applyAlignment="1">
      <alignment horizontal="left"/>
    </xf>
    <xf numFmtId="0" fontId="5" fillId="3" borderId="6" xfId="0" applyFont="1" applyFill="1" applyBorder="1"/>
    <xf numFmtId="0" fontId="0" fillId="2" borderId="9" xfId="0" applyFill="1" applyBorder="1"/>
    <xf numFmtId="0" fontId="7" fillId="2" borderId="0" xfId="0" applyFont="1" applyFill="1" applyAlignment="1">
      <alignment horizontal="left"/>
    </xf>
    <xf numFmtId="0" fontId="7" fillId="2" borderId="0" xfId="0" applyFont="1" applyFill="1"/>
    <xf numFmtId="0" fontId="10" fillId="6" borderId="10" xfId="0" applyFont="1" applyFill="1" applyBorder="1"/>
    <xf numFmtId="0" fontId="2" fillId="3" borderId="11" xfId="0" applyFont="1" applyFill="1" applyBorder="1"/>
    <xf numFmtId="0" fontId="0" fillId="3" borderId="12" xfId="0" applyFill="1" applyBorder="1"/>
    <xf numFmtId="0" fontId="2" fillId="3" borderId="13" xfId="0" applyFont="1" applyFill="1" applyBorder="1"/>
    <xf numFmtId="0" fontId="0" fillId="5" borderId="14" xfId="0" applyFill="1" applyBorder="1"/>
    <xf numFmtId="0" fontId="0" fillId="3" borderId="14" xfId="0" applyFill="1" applyBorder="1"/>
    <xf numFmtId="0" fontId="0" fillId="3" borderId="15" xfId="0" applyFill="1" applyBorder="1"/>
    <xf numFmtId="0" fontId="5" fillId="4" borderId="0" xfId="0" applyFont="1" applyFill="1"/>
    <xf numFmtId="0" fontId="10" fillId="6" borderId="17" xfId="0" applyFont="1" applyFill="1" applyBorder="1"/>
    <xf numFmtId="0" fontId="2" fillId="3" borderId="18" xfId="0" applyFont="1" applyFill="1" applyBorder="1"/>
    <xf numFmtId="0" fontId="0" fillId="3" borderId="19" xfId="0" applyFill="1" applyBorder="1"/>
    <xf numFmtId="0" fontId="2" fillId="3" borderId="20" xfId="0" applyFont="1" applyFill="1" applyBorder="1"/>
    <xf numFmtId="0" fontId="0" fillId="5" borderId="21" xfId="0" applyFill="1" applyBorder="1"/>
    <xf numFmtId="0" fontId="0" fillId="3" borderId="22" xfId="0" applyFill="1" applyBorder="1"/>
    <xf numFmtId="0" fontId="10" fillId="6" borderId="24" xfId="0" applyFont="1" applyFill="1" applyBorder="1"/>
    <xf numFmtId="0" fontId="2" fillId="3" borderId="25" xfId="0" applyFont="1" applyFill="1" applyBorder="1"/>
    <xf numFmtId="0" fontId="0" fillId="3" borderId="26" xfId="0" applyFill="1" applyBorder="1"/>
    <xf numFmtId="0" fontId="0" fillId="5" borderId="28" xfId="0" applyFill="1" applyBorder="1"/>
    <xf numFmtId="0" fontId="0" fillId="3" borderId="28" xfId="0" applyFill="1" applyBorder="1"/>
    <xf numFmtId="0" fontId="0" fillId="3" borderId="28" xfId="0" applyFill="1" applyBorder="1" applyAlignment="1">
      <alignment horizontal="center"/>
    </xf>
    <xf numFmtId="0" fontId="0" fillId="3" borderId="29" xfId="0" applyFill="1" applyBorder="1"/>
    <xf numFmtId="0" fontId="5" fillId="3" borderId="12" xfId="0" applyFont="1" applyFill="1" applyBorder="1"/>
    <xf numFmtId="0" fontId="2" fillId="3" borderId="18" xfId="0" applyFont="1" applyFill="1" applyBorder="1" applyAlignment="1">
      <alignment wrapText="1"/>
    </xf>
    <xf numFmtId="0" fontId="2" fillId="3" borderId="27" xfId="0" applyFont="1" applyFill="1" applyBorder="1" applyAlignment="1">
      <alignment wrapText="1"/>
    </xf>
    <xf numFmtId="0" fontId="2" fillId="3" borderId="11" xfId="0" applyFont="1" applyFill="1" applyBorder="1" applyAlignment="1">
      <alignment wrapText="1"/>
    </xf>
    <xf numFmtId="0" fontId="0" fillId="5" borderId="0" xfId="0" applyFill="1" applyAlignment="1">
      <alignment vertical="center"/>
    </xf>
    <xf numFmtId="0" fontId="2" fillId="4" borderId="0" xfId="0" applyFont="1" applyFill="1" applyAlignment="1">
      <alignment wrapText="1"/>
    </xf>
    <xf numFmtId="0" fontId="10" fillId="6" borderId="31" xfId="0" applyFont="1" applyFill="1" applyBorder="1"/>
    <xf numFmtId="0" fontId="0" fillId="3" borderId="33" xfId="0" applyFill="1" applyBorder="1"/>
    <xf numFmtId="0" fontId="0" fillId="5" borderId="35" xfId="0" applyFill="1" applyBorder="1"/>
    <xf numFmtId="0" fontId="0" fillId="3" borderId="36" xfId="0" applyFill="1" applyBorder="1"/>
    <xf numFmtId="0" fontId="2" fillId="3" borderId="5" xfId="0" applyFont="1" applyFill="1" applyBorder="1" applyAlignment="1">
      <alignment wrapText="1"/>
    </xf>
    <xf numFmtId="0" fontId="2" fillId="3" borderId="25" xfId="0" applyFont="1" applyFill="1" applyBorder="1" applyAlignment="1">
      <alignment wrapText="1"/>
    </xf>
    <xf numFmtId="0" fontId="2" fillId="3" borderId="32" xfId="0" applyFont="1" applyFill="1" applyBorder="1" applyAlignment="1">
      <alignment wrapText="1"/>
    </xf>
    <xf numFmtId="0" fontId="2" fillId="3" borderId="34" xfId="0" applyFont="1" applyFill="1" applyBorder="1" applyAlignment="1">
      <alignment wrapText="1"/>
    </xf>
    <xf numFmtId="0" fontId="12" fillId="3" borderId="0" xfId="0" applyFont="1" applyFill="1" applyAlignment="1">
      <alignment wrapText="1"/>
    </xf>
    <xf numFmtId="0" fontId="10" fillId="6" borderId="38" xfId="0" applyFont="1" applyFill="1" applyBorder="1"/>
    <xf numFmtId="0" fontId="2" fillId="3" borderId="39" xfId="0" applyFont="1" applyFill="1" applyBorder="1" applyAlignment="1">
      <alignment vertical="top" wrapText="1"/>
    </xf>
    <xf numFmtId="0" fontId="0" fillId="3" borderId="40" xfId="0" applyFill="1" applyBorder="1"/>
    <xf numFmtId="0" fontId="2" fillId="3" borderId="39" xfId="0" applyFont="1" applyFill="1" applyBorder="1" applyAlignment="1">
      <alignment wrapText="1"/>
    </xf>
    <xf numFmtId="0" fontId="0" fillId="5" borderId="42" xfId="0" applyFill="1" applyBorder="1"/>
    <xf numFmtId="0" fontId="0" fillId="3" borderId="43" xfId="0" applyFill="1" applyBorder="1"/>
    <xf numFmtId="0" fontId="0" fillId="3" borderId="0" xfId="0" applyFill="1" applyAlignment="1">
      <alignment vertical="top"/>
    </xf>
    <xf numFmtId="0" fontId="0" fillId="3" borderId="0" xfId="0" applyFill="1" applyAlignment="1">
      <alignment horizontal="center" vertical="top"/>
    </xf>
    <xf numFmtId="0" fontId="0" fillId="3" borderId="42" xfId="0" applyFill="1" applyBorder="1" applyAlignment="1">
      <alignment vertical="top"/>
    </xf>
    <xf numFmtId="0" fontId="0" fillId="3" borderId="42" xfId="0" applyFill="1" applyBorder="1" applyAlignment="1">
      <alignment horizontal="center" vertical="top"/>
    </xf>
    <xf numFmtId="0" fontId="0" fillId="3" borderId="28" xfId="0" applyFill="1" applyBorder="1" applyAlignment="1">
      <alignment vertical="top"/>
    </xf>
    <xf numFmtId="0" fontId="0" fillId="3" borderId="28" xfId="0" applyFill="1" applyBorder="1" applyAlignment="1">
      <alignment horizontal="center" vertical="top"/>
    </xf>
    <xf numFmtId="0" fontId="0" fillId="3" borderId="14" xfId="0" applyFill="1" applyBorder="1" applyAlignment="1">
      <alignment vertical="top"/>
    </xf>
    <xf numFmtId="0" fontId="0" fillId="3" borderId="14" xfId="0" applyFill="1" applyBorder="1" applyAlignment="1">
      <alignment horizontal="center" vertical="top"/>
    </xf>
    <xf numFmtId="0" fontId="0" fillId="3" borderId="21" xfId="0" applyFill="1" applyBorder="1" applyAlignment="1">
      <alignment vertical="top"/>
    </xf>
    <xf numFmtId="0" fontId="0" fillId="3" borderId="21" xfId="0" applyFill="1" applyBorder="1" applyAlignment="1">
      <alignment horizontal="center" vertical="top"/>
    </xf>
    <xf numFmtId="0" fontId="12" fillId="3" borderId="0" xfId="0" applyFont="1" applyFill="1"/>
    <xf numFmtId="0" fontId="0" fillId="3" borderId="35" xfId="0" applyFill="1" applyBorder="1" applyAlignment="1">
      <alignment vertical="top"/>
    </xf>
    <xf numFmtId="0" fontId="0" fillId="3" borderId="35" xfId="0" applyFill="1" applyBorder="1" applyAlignment="1">
      <alignment horizontal="center" vertical="top"/>
    </xf>
    <xf numFmtId="0" fontId="10" fillId="6" borderId="44" xfId="0" applyFont="1" applyFill="1" applyBorder="1"/>
    <xf numFmtId="0" fontId="2" fillId="3" borderId="45" xfId="0" applyFont="1" applyFill="1" applyBorder="1" applyAlignment="1">
      <alignment wrapText="1"/>
    </xf>
    <xf numFmtId="0" fontId="0" fillId="3" borderId="46" xfId="0" applyFill="1" applyBorder="1"/>
    <xf numFmtId="0" fontId="2" fillId="3" borderId="47" xfId="0" applyFont="1" applyFill="1" applyBorder="1" applyAlignment="1">
      <alignment wrapText="1"/>
    </xf>
    <xf numFmtId="0" fontId="0" fillId="5" borderId="48" xfId="0" applyFill="1" applyBorder="1"/>
    <xf numFmtId="0" fontId="0" fillId="3" borderId="49" xfId="0" applyFill="1" applyBorder="1"/>
    <xf numFmtId="0" fontId="2" fillId="3" borderId="13" xfId="0" applyFont="1" applyFill="1" applyBorder="1" applyAlignment="1">
      <alignment wrapText="1"/>
    </xf>
    <xf numFmtId="0" fontId="0" fillId="3" borderId="48" xfId="0" applyFill="1" applyBorder="1" applyAlignment="1">
      <alignment vertical="top"/>
    </xf>
    <xf numFmtId="0" fontId="0" fillId="3" borderId="48" xfId="0" applyFill="1" applyBorder="1" applyAlignment="1">
      <alignment horizontal="center" vertical="top"/>
    </xf>
    <xf numFmtId="0" fontId="2" fillId="4" borderId="0" xfId="0" applyFont="1" applyFill="1" applyAlignment="1">
      <alignment horizontal="right"/>
    </xf>
    <xf numFmtId="0" fontId="0" fillId="4" borderId="0" xfId="0" applyFill="1" applyAlignment="1">
      <alignment horizontal="right"/>
    </xf>
    <xf numFmtId="0" fontId="3" fillId="4" borderId="0" xfId="0" applyFont="1" applyFill="1"/>
    <xf numFmtId="9" fontId="0" fillId="4" borderId="0" xfId="0" applyNumberFormat="1" applyFill="1" applyAlignment="1">
      <alignment horizontal="center" vertical="center"/>
    </xf>
    <xf numFmtId="0" fontId="0" fillId="4" borderId="0" xfId="0" applyFill="1" applyAlignment="1">
      <alignment horizontal="center" vertical="center"/>
    </xf>
    <xf numFmtId="0" fontId="15" fillId="6" borderId="50" xfId="0" applyFont="1" applyFill="1" applyBorder="1" applyAlignment="1">
      <alignment wrapText="1"/>
    </xf>
    <xf numFmtId="0" fontId="15" fillId="6" borderId="51" xfId="0" applyFont="1" applyFill="1" applyBorder="1" applyAlignment="1">
      <alignment horizontal="center" vertical="center" wrapText="1"/>
    </xf>
    <xf numFmtId="0" fontId="15" fillId="6" borderId="52" xfId="0" applyFont="1" applyFill="1" applyBorder="1" applyAlignment="1">
      <alignment horizontal="center" vertical="center" wrapText="1"/>
    </xf>
    <xf numFmtId="0" fontId="2" fillId="3" borderId="53" xfId="0" applyFont="1" applyFill="1" applyBorder="1"/>
    <xf numFmtId="0" fontId="2" fillId="3" borderId="0" xfId="0" applyFont="1" applyFill="1" applyAlignment="1">
      <alignment horizontal="center" vertical="center"/>
    </xf>
    <xf numFmtId="0" fontId="15" fillId="4" borderId="0" xfId="0" applyFont="1" applyFill="1" applyAlignment="1">
      <alignment wrapText="1"/>
    </xf>
    <xf numFmtId="0" fontId="15" fillId="6" borderId="58" xfId="0" applyFont="1" applyFill="1" applyBorder="1" applyAlignment="1">
      <alignment wrapText="1"/>
    </xf>
    <xf numFmtId="0" fontId="15" fillId="6" borderId="59" xfId="0" applyFont="1" applyFill="1" applyBorder="1" applyAlignment="1">
      <alignment horizontal="center" vertical="center" wrapText="1"/>
    </xf>
    <xf numFmtId="0" fontId="15" fillId="6" borderId="60" xfId="0" applyFont="1" applyFill="1" applyBorder="1" applyAlignment="1">
      <alignment horizontal="center" vertical="center" wrapText="1"/>
    </xf>
    <xf numFmtId="0" fontId="15" fillId="6" borderId="3" xfId="0" applyFont="1" applyFill="1" applyBorder="1" applyAlignment="1">
      <alignment wrapText="1"/>
    </xf>
    <xf numFmtId="0" fontId="15" fillId="6" borderId="1"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2" fillId="3" borderId="2" xfId="0" applyFont="1" applyFill="1" applyBorder="1"/>
    <xf numFmtId="0" fontId="16" fillId="4" borderId="0" xfId="0" applyFont="1" applyFill="1"/>
    <xf numFmtId="0" fontId="17" fillId="2" borderId="0" xfId="0" applyFont="1" applyFill="1"/>
    <xf numFmtId="9" fontId="2" fillId="3" borderId="54" xfId="0" applyNumberFormat="1" applyFont="1" applyFill="1" applyBorder="1" applyAlignment="1">
      <alignment horizontal="center" vertical="center"/>
    </xf>
    <xf numFmtId="0" fontId="2" fillId="3" borderId="55" xfId="0" applyFont="1" applyFill="1" applyBorder="1"/>
    <xf numFmtId="0" fontId="2" fillId="3" borderId="56" xfId="0" applyFont="1" applyFill="1" applyBorder="1" applyAlignment="1">
      <alignment horizontal="center" vertical="center"/>
    </xf>
    <xf numFmtId="9" fontId="2" fillId="3" borderId="57" xfId="0" applyNumberFormat="1" applyFont="1" applyFill="1" applyBorder="1" applyAlignment="1">
      <alignment horizontal="center" vertical="center"/>
    </xf>
    <xf numFmtId="0" fontId="2" fillId="3" borderId="61" xfId="0" applyFont="1" applyFill="1" applyBorder="1"/>
    <xf numFmtId="9" fontId="2" fillId="3" borderId="62" xfId="0" applyNumberFormat="1" applyFont="1" applyFill="1" applyBorder="1" applyAlignment="1">
      <alignment horizontal="center" vertical="center"/>
    </xf>
    <xf numFmtId="0" fontId="2" fillId="3" borderId="63" xfId="0" applyFont="1" applyFill="1" applyBorder="1"/>
    <xf numFmtId="0" fontId="2" fillId="3" borderId="64" xfId="0" applyFont="1" applyFill="1" applyBorder="1" applyAlignment="1">
      <alignment horizontal="center" vertical="center"/>
    </xf>
    <xf numFmtId="9" fontId="2" fillId="3" borderId="65" xfId="0" applyNumberFormat="1" applyFont="1" applyFill="1" applyBorder="1" applyAlignment="1">
      <alignment horizontal="center" vertical="center"/>
    </xf>
    <xf numFmtId="9" fontId="2" fillId="3" borderId="6" xfId="0" applyNumberFormat="1" applyFont="1" applyFill="1" applyBorder="1" applyAlignment="1">
      <alignment horizontal="center" vertical="center"/>
    </xf>
    <xf numFmtId="0" fontId="2" fillId="3" borderId="2" xfId="0" applyFont="1" applyFill="1" applyBorder="1" applyAlignment="1">
      <alignment horizontal="center" vertical="center"/>
    </xf>
    <xf numFmtId="9" fontId="2" fillId="3" borderId="8" xfId="0" applyNumberFormat="1" applyFont="1" applyFill="1" applyBorder="1" applyAlignment="1">
      <alignment horizontal="center" vertical="center"/>
    </xf>
    <xf numFmtId="0" fontId="12" fillId="3" borderId="42" xfId="0" applyFont="1" applyFill="1" applyBorder="1"/>
    <xf numFmtId="0" fontId="18" fillId="3" borderId="26" xfId="0" applyFont="1" applyFill="1" applyBorder="1"/>
    <xf numFmtId="0" fontId="18" fillId="3" borderId="19" xfId="0" applyFont="1" applyFill="1" applyBorder="1"/>
    <xf numFmtId="0" fontId="18" fillId="4" borderId="0" xfId="0" applyFont="1" applyFill="1"/>
    <xf numFmtId="0" fontId="2" fillId="3" borderId="27" xfId="0" applyFont="1" applyFill="1" applyBorder="1"/>
    <xf numFmtId="0" fontId="0" fillId="5" borderId="28" xfId="0" applyFill="1" applyBorder="1" applyAlignment="1">
      <alignment vertical="center"/>
    </xf>
    <xf numFmtId="0" fontId="5" fillId="3" borderId="29" xfId="0" applyFont="1" applyFill="1" applyBorder="1"/>
    <xf numFmtId="0" fontId="21" fillId="2" borderId="0" xfId="0" applyFont="1" applyFill="1"/>
    <xf numFmtId="0" fontId="19" fillId="3" borderId="40" xfId="0" applyFont="1" applyFill="1" applyBorder="1"/>
    <xf numFmtId="0" fontId="24" fillId="4" borderId="0" xfId="0" applyFont="1" applyFill="1"/>
    <xf numFmtId="0" fontId="10" fillId="4" borderId="0" xfId="0" applyFont="1" applyFill="1"/>
    <xf numFmtId="0" fontId="23" fillId="4" borderId="0" xfId="0" applyFont="1" applyFill="1"/>
    <xf numFmtId="0" fontId="23" fillId="5" borderId="0" xfId="0" applyFont="1" applyFill="1" applyAlignment="1">
      <alignment horizontal="center" vertical="center"/>
    </xf>
    <xf numFmtId="0" fontId="21" fillId="4" borderId="0" xfId="0" applyFont="1" applyFill="1"/>
    <xf numFmtId="0" fontId="0" fillId="3" borderId="0" xfId="0" applyFill="1" applyAlignment="1">
      <alignment vertical="center"/>
    </xf>
    <xf numFmtId="0" fontId="0" fillId="3" borderId="0" xfId="0" applyFill="1" applyAlignment="1">
      <alignment horizontal="center" vertical="center"/>
    </xf>
    <xf numFmtId="0" fontId="0" fillId="3" borderId="28" xfId="0" applyFill="1" applyBorder="1" applyAlignment="1">
      <alignment vertical="center"/>
    </xf>
    <xf numFmtId="0" fontId="0" fillId="3" borderId="28" xfId="0" applyFill="1" applyBorder="1" applyAlignment="1">
      <alignment horizontal="center" vertical="center"/>
    </xf>
    <xf numFmtId="0" fontId="0" fillId="3" borderId="42" xfId="0" applyFill="1" applyBorder="1" applyAlignment="1">
      <alignment vertical="center"/>
    </xf>
    <xf numFmtId="0" fontId="0" fillId="3" borderId="42" xfId="0" applyFill="1" applyBorder="1" applyAlignment="1">
      <alignment horizontal="center" vertical="center"/>
    </xf>
    <xf numFmtId="0" fontId="0" fillId="3" borderId="2" xfId="0" applyFill="1" applyBorder="1" applyAlignment="1">
      <alignment vertical="center"/>
    </xf>
    <xf numFmtId="0" fontId="0" fillId="3" borderId="2" xfId="0" applyFill="1" applyBorder="1" applyAlignment="1">
      <alignment horizontal="center" vertical="center"/>
    </xf>
    <xf numFmtId="0" fontId="2" fillId="3" borderId="41" xfId="0" applyFont="1" applyFill="1" applyBorder="1"/>
    <xf numFmtId="0" fontId="20" fillId="3" borderId="27" xfId="0" applyFont="1" applyFill="1" applyBorder="1"/>
    <xf numFmtId="0" fontId="12" fillId="3" borderId="42" xfId="0" applyFont="1" applyFill="1" applyBorder="1" applyAlignment="1">
      <alignment horizontal="left"/>
    </xf>
    <xf numFmtId="0" fontId="25" fillId="4" borderId="0" xfId="0" applyFont="1" applyFill="1"/>
    <xf numFmtId="9" fontId="25" fillId="4" borderId="0" xfId="0" applyNumberFormat="1" applyFont="1" applyFill="1" applyAlignment="1">
      <alignment vertical="center" wrapText="1"/>
    </xf>
    <xf numFmtId="9" fontId="0" fillId="4" borderId="0" xfId="0" applyNumberFormat="1" applyFill="1"/>
    <xf numFmtId="0" fontId="10" fillId="4" borderId="66" xfId="0" applyFont="1" applyFill="1" applyBorder="1"/>
    <xf numFmtId="0" fontId="26" fillId="4" borderId="66" xfId="0" applyFont="1" applyFill="1" applyBorder="1"/>
    <xf numFmtId="9" fontId="10" fillId="4" borderId="66" xfId="0" applyNumberFormat="1" applyFont="1" applyFill="1" applyBorder="1"/>
    <xf numFmtId="0" fontId="27" fillId="4" borderId="0" xfId="0" applyFont="1" applyFill="1"/>
    <xf numFmtId="0" fontId="28" fillId="4" borderId="0" xfId="0" applyFont="1" applyFill="1"/>
    <xf numFmtId="9" fontId="29" fillId="4" borderId="0" xfId="0" applyNumberFormat="1" applyFont="1" applyFill="1" applyAlignment="1">
      <alignment horizontal="left" wrapText="1"/>
    </xf>
    <xf numFmtId="0" fontId="29" fillId="4" borderId="0" xfId="0" applyFont="1" applyFill="1"/>
    <xf numFmtId="9" fontId="30" fillId="4" borderId="0" xfId="0" applyNumberFormat="1" applyFont="1" applyFill="1" applyAlignment="1">
      <alignment horizontal="left"/>
    </xf>
    <xf numFmtId="0" fontId="30" fillId="4" borderId="0" xfId="0" applyFont="1" applyFill="1"/>
    <xf numFmtId="9" fontId="31" fillId="4" borderId="0" xfId="0" applyNumberFormat="1" applyFont="1" applyFill="1" applyAlignment="1">
      <alignment horizontal="left"/>
    </xf>
    <xf numFmtId="0" fontId="31" fillId="4" borderId="0" xfId="0" applyFont="1" applyFill="1"/>
    <xf numFmtId="9" fontId="28" fillId="4" borderId="0" xfId="0" applyNumberFormat="1" applyFont="1" applyFill="1" applyAlignment="1">
      <alignment wrapText="1"/>
    </xf>
    <xf numFmtId="9" fontId="27" fillId="4" borderId="0" xfId="0" applyNumberFormat="1" applyFont="1" applyFill="1" applyAlignment="1">
      <alignment vertical="center" wrapText="1"/>
    </xf>
    <xf numFmtId="0" fontId="36" fillId="4" borderId="0" xfId="0" applyFont="1" applyFill="1"/>
    <xf numFmtId="9" fontId="36" fillId="4" borderId="0" xfId="0" applyNumberFormat="1" applyFont="1" applyFill="1"/>
    <xf numFmtId="9" fontId="37" fillId="4" borderId="0" xfId="0" applyNumberFormat="1" applyFont="1" applyFill="1"/>
    <xf numFmtId="0" fontId="37" fillId="4" borderId="0" xfId="0" applyFont="1" applyFill="1"/>
    <xf numFmtId="9" fontId="35" fillId="4" borderId="0" xfId="0" applyNumberFormat="1" applyFont="1" applyFill="1"/>
    <xf numFmtId="0" fontId="35" fillId="4" borderId="0" xfId="0" applyFont="1" applyFill="1"/>
    <xf numFmtId="9" fontId="34" fillId="4" borderId="0" xfId="0" applyNumberFormat="1" applyFont="1" applyFill="1"/>
    <xf numFmtId="0" fontId="34" fillId="4" borderId="0" xfId="0" applyFont="1" applyFill="1"/>
    <xf numFmtId="9" fontId="32" fillId="4" borderId="0" xfId="0" applyNumberFormat="1" applyFont="1" applyFill="1"/>
    <xf numFmtId="0" fontId="32" fillId="4" borderId="0" xfId="0" applyFont="1" applyFill="1"/>
    <xf numFmtId="9" fontId="33" fillId="4" borderId="0" xfId="0" applyNumberFormat="1" applyFont="1" applyFill="1"/>
    <xf numFmtId="0" fontId="33" fillId="4" borderId="0" xfId="0" applyFont="1" applyFill="1"/>
    <xf numFmtId="9" fontId="38" fillId="4" borderId="0" xfId="0" applyNumberFormat="1" applyFont="1" applyFill="1"/>
    <xf numFmtId="0" fontId="38" fillId="4" borderId="0" xfId="0" applyFont="1" applyFill="1" applyAlignment="1">
      <alignment horizontal="right"/>
    </xf>
    <xf numFmtId="9" fontId="39" fillId="4" borderId="0" xfId="0" applyNumberFormat="1" applyFont="1" applyFill="1"/>
    <xf numFmtId="0" fontId="39" fillId="4" borderId="0" xfId="0" applyFont="1" applyFill="1" applyAlignment="1">
      <alignment horizontal="right"/>
    </xf>
    <xf numFmtId="9" fontId="30" fillId="4" borderId="0" xfId="0" applyNumberFormat="1" applyFont="1" applyFill="1"/>
    <xf numFmtId="0" fontId="30" fillId="4" borderId="0" xfId="0" applyFont="1" applyFill="1" applyAlignment="1">
      <alignment horizontal="right"/>
    </xf>
    <xf numFmtId="0" fontId="34" fillId="4" borderId="0" xfId="0" applyFont="1" applyFill="1" applyAlignment="1">
      <alignment horizontal="right"/>
    </xf>
    <xf numFmtId="0" fontId="32" fillId="4" borderId="0" xfId="0" applyFont="1" applyFill="1" applyAlignment="1">
      <alignment horizontal="right"/>
    </xf>
    <xf numFmtId="0" fontId="33" fillId="4" borderId="0" xfId="0" applyFont="1" applyFill="1" applyAlignment="1">
      <alignment horizontal="right"/>
    </xf>
    <xf numFmtId="0" fontId="40" fillId="4" borderId="0" xfId="0" applyFont="1" applyFill="1"/>
    <xf numFmtId="0" fontId="41" fillId="4" borderId="0" xfId="0" applyFont="1" applyFill="1"/>
    <xf numFmtId="0" fontId="42" fillId="2" borderId="0" xfId="1" applyFill="1"/>
    <xf numFmtId="0" fontId="42" fillId="4" borderId="0" xfId="1" applyFill="1"/>
    <xf numFmtId="0" fontId="42" fillId="4" borderId="67" xfId="1" applyFill="1" applyBorder="1"/>
    <xf numFmtId="0" fontId="42" fillId="4" borderId="69" xfId="1" applyFill="1" applyBorder="1"/>
    <xf numFmtId="0" fontId="42" fillId="4" borderId="70" xfId="1" applyFill="1" applyBorder="1"/>
    <xf numFmtId="2" fontId="42" fillId="4" borderId="71" xfId="1" applyNumberFormat="1" applyFill="1" applyBorder="1"/>
    <xf numFmtId="2" fontId="42" fillId="4" borderId="0" xfId="1" applyNumberFormat="1" applyFill="1"/>
    <xf numFmtId="0" fontId="42" fillId="4" borderId="71" xfId="1" applyFill="1" applyBorder="1"/>
    <xf numFmtId="2" fontId="42" fillId="4" borderId="72" xfId="1" applyNumberFormat="1" applyFill="1" applyBorder="1"/>
    <xf numFmtId="0" fontId="42" fillId="4" borderId="73" xfId="1" applyFill="1" applyBorder="1"/>
    <xf numFmtId="0" fontId="44" fillId="4" borderId="0" xfId="1" applyFont="1" applyFill="1"/>
    <xf numFmtId="0" fontId="45" fillId="4" borderId="0" xfId="1" applyFont="1" applyFill="1" applyAlignment="1">
      <alignment horizontal="left"/>
    </xf>
    <xf numFmtId="0" fontId="42" fillId="4" borderId="0" xfId="1" applyFill="1" applyAlignment="1">
      <alignment horizontal="right"/>
    </xf>
    <xf numFmtId="0" fontId="45" fillId="4" borderId="67" xfId="1" applyFont="1" applyFill="1" applyBorder="1"/>
    <xf numFmtId="0" fontId="45" fillId="4" borderId="72" xfId="1" applyFont="1" applyFill="1" applyBorder="1"/>
    <xf numFmtId="0" fontId="42" fillId="4" borderId="0" xfId="1" applyFill="1" applyAlignment="1">
      <alignment horizontal="left"/>
    </xf>
    <xf numFmtId="0" fontId="46" fillId="8" borderId="74" xfId="1" applyFont="1" applyFill="1" applyBorder="1"/>
    <xf numFmtId="0" fontId="42" fillId="4" borderId="67" xfId="1" applyFill="1" applyBorder="1" applyAlignment="1">
      <alignment horizontal="center" vertical="center" wrapText="1"/>
    </xf>
    <xf numFmtId="0" fontId="42" fillId="4" borderId="72" xfId="1" applyFill="1" applyBorder="1"/>
    <xf numFmtId="0" fontId="42" fillId="4" borderId="73" xfId="1" applyFill="1" applyBorder="1" applyAlignment="1">
      <alignment horizontal="right"/>
    </xf>
    <xf numFmtId="2" fontId="45" fillId="4" borderId="67" xfId="1" applyNumberFormat="1" applyFont="1" applyFill="1" applyBorder="1" applyAlignment="1">
      <alignment horizontal="center"/>
    </xf>
    <xf numFmtId="0" fontId="42" fillId="4" borderId="78" xfId="1" applyFill="1" applyBorder="1"/>
    <xf numFmtId="0" fontId="42" fillId="4" borderId="86" xfId="1" applyFill="1" applyBorder="1" applyAlignment="1">
      <alignment horizontal="right"/>
    </xf>
    <xf numFmtId="164" fontId="42" fillId="4" borderId="87" xfId="1" applyNumberFormat="1" applyFill="1" applyBorder="1"/>
    <xf numFmtId="2" fontId="42" fillId="4" borderId="87" xfId="1" applyNumberFormat="1" applyFill="1" applyBorder="1" applyAlignment="1">
      <alignment horizontal="center"/>
    </xf>
    <xf numFmtId="2" fontId="42" fillId="4" borderId="87" xfId="1" applyNumberFormat="1" applyFill="1" applyBorder="1" applyAlignment="1">
      <alignment horizontal="center" vertical="center"/>
    </xf>
    <xf numFmtId="2" fontId="45" fillId="4" borderId="87" xfId="1" applyNumberFormat="1" applyFont="1" applyFill="1" applyBorder="1" applyAlignment="1">
      <alignment horizontal="center"/>
    </xf>
    <xf numFmtId="2" fontId="45" fillId="4" borderId="88" xfId="1" applyNumberFormat="1" applyFont="1" applyFill="1" applyBorder="1" applyAlignment="1">
      <alignment horizontal="center"/>
    </xf>
    <xf numFmtId="0" fontId="42" fillId="4" borderId="69" xfId="1" applyFill="1" applyBorder="1" applyAlignment="1">
      <alignment horizontal="right"/>
    </xf>
    <xf numFmtId="2" fontId="42" fillId="4" borderId="67" xfId="1" applyNumberFormat="1" applyFill="1" applyBorder="1"/>
    <xf numFmtId="0" fontId="42" fillId="4" borderId="67" xfId="1" applyFill="1" applyBorder="1" applyAlignment="1">
      <alignment horizontal="right"/>
    </xf>
    <xf numFmtId="0" fontId="42" fillId="4" borderId="87" xfId="1" applyFill="1" applyBorder="1"/>
    <xf numFmtId="0" fontId="42" fillId="4" borderId="88" xfId="1" applyFill="1" applyBorder="1"/>
    <xf numFmtId="0" fontId="42" fillId="4" borderId="0" xfId="1" applyFill="1" applyAlignment="1">
      <alignment vertical="center"/>
    </xf>
    <xf numFmtId="2" fontId="45" fillId="4" borderId="0" xfId="1" applyNumberFormat="1" applyFont="1" applyFill="1"/>
    <xf numFmtId="0" fontId="42" fillId="4" borderId="86" xfId="1" applyFill="1" applyBorder="1"/>
    <xf numFmtId="0" fontId="42" fillId="4" borderId="85" xfId="1" applyFill="1" applyBorder="1" applyAlignment="1">
      <alignment horizontal="center"/>
    </xf>
    <xf numFmtId="2" fontId="45" fillId="4" borderId="74" xfId="1" applyNumberFormat="1" applyFont="1" applyFill="1" applyBorder="1" applyAlignment="1">
      <alignment horizontal="center"/>
    </xf>
    <xf numFmtId="2" fontId="42" fillId="4" borderId="74" xfId="1" applyNumberFormat="1" applyFill="1" applyBorder="1" applyAlignment="1">
      <alignment horizontal="center"/>
    </xf>
    <xf numFmtId="2" fontId="45" fillId="4" borderId="0" xfId="1" applyNumberFormat="1" applyFont="1" applyFill="1" applyAlignment="1">
      <alignment horizontal="center"/>
    </xf>
    <xf numFmtId="0" fontId="42" fillId="4" borderId="72" xfId="1" applyFill="1" applyBorder="1" applyAlignment="1">
      <alignment horizontal="center"/>
    </xf>
    <xf numFmtId="2" fontId="42" fillId="4" borderId="73" xfId="1" applyNumberFormat="1" applyFill="1" applyBorder="1" applyAlignment="1">
      <alignment horizontal="center"/>
    </xf>
    <xf numFmtId="2" fontId="42" fillId="4" borderId="69" xfId="1" applyNumberFormat="1" applyFill="1" applyBorder="1" applyAlignment="1">
      <alignment horizontal="center"/>
    </xf>
    <xf numFmtId="0" fontId="42" fillId="4" borderId="68" xfId="1" applyFill="1" applyBorder="1" applyAlignment="1">
      <alignment horizontal="center"/>
    </xf>
    <xf numFmtId="0" fontId="42" fillId="4" borderId="0" xfId="1" applyFill="1" applyAlignment="1">
      <alignment horizontal="center" vertical="center" wrapText="1"/>
    </xf>
    <xf numFmtId="2" fontId="42" fillId="4" borderId="74" xfId="1" applyNumberFormat="1" applyFill="1" applyBorder="1"/>
    <xf numFmtId="2" fontId="42" fillId="4" borderId="0" xfId="1" applyNumberFormat="1" applyFill="1" applyAlignment="1">
      <alignment horizontal="center"/>
    </xf>
    <xf numFmtId="0" fontId="45" fillId="4" borderId="0" xfId="1" applyFont="1" applyFill="1" applyAlignment="1">
      <alignment horizontal="right"/>
    </xf>
    <xf numFmtId="0" fontId="42" fillId="3" borderId="74" xfId="1" applyFill="1" applyBorder="1"/>
    <xf numFmtId="0" fontId="42" fillId="4" borderId="97" xfId="1" applyFill="1" applyBorder="1"/>
    <xf numFmtId="1" fontId="42" fillId="9" borderId="90" xfId="1" applyNumberFormat="1" applyFill="1" applyBorder="1"/>
    <xf numFmtId="1" fontId="42" fillId="9" borderId="91" xfId="1" applyNumberFormat="1" applyFill="1" applyBorder="1"/>
    <xf numFmtId="0" fontId="42" fillId="4" borderId="0" xfId="1" applyFill="1" applyAlignment="1">
      <alignment horizontal="center"/>
    </xf>
    <xf numFmtId="2" fontId="42" fillId="4" borderId="0" xfId="1" applyNumberFormat="1" applyFill="1" applyAlignment="1">
      <alignment horizontal="center" vertical="center"/>
    </xf>
    <xf numFmtId="164" fontId="42" fillId="4" borderId="0" xfId="1" applyNumberFormat="1" applyFill="1"/>
    <xf numFmtId="1" fontId="42" fillId="3" borderId="78" xfId="1" applyNumberFormat="1" applyFill="1" applyBorder="1"/>
    <xf numFmtId="1" fontId="42" fillId="9" borderId="78" xfId="1" applyNumberFormat="1" applyFill="1" applyBorder="1"/>
    <xf numFmtId="1" fontId="42" fillId="9" borderId="93" xfId="1" applyNumberFormat="1" applyFill="1" applyBorder="1"/>
    <xf numFmtId="2" fontId="42" fillId="4" borderId="68" xfId="1" applyNumberFormat="1" applyFill="1" applyBorder="1" applyAlignment="1">
      <alignment horizontal="center"/>
    </xf>
    <xf numFmtId="2" fontId="48" fillId="4" borderId="74" xfId="1" applyNumberFormat="1" applyFont="1" applyFill="1" applyBorder="1" applyAlignment="1">
      <alignment horizontal="center"/>
    </xf>
    <xf numFmtId="1" fontId="42" fillId="3" borderId="95" xfId="1" applyNumberFormat="1" applyFill="1" applyBorder="1"/>
    <xf numFmtId="1" fontId="42" fillId="9" borderId="96" xfId="1" applyNumberFormat="1" applyFill="1" applyBorder="1"/>
    <xf numFmtId="2" fontId="42" fillId="4" borderId="72" xfId="1" applyNumberFormat="1" applyFill="1" applyBorder="1" applyAlignment="1">
      <alignment horizontal="center"/>
    </xf>
    <xf numFmtId="0" fontId="45" fillId="4" borderId="0" xfId="1" applyFont="1" applyFill="1"/>
    <xf numFmtId="0" fontId="49" fillId="4" borderId="70" xfId="1" applyFont="1" applyFill="1" applyBorder="1"/>
    <xf numFmtId="2" fontId="42" fillId="10" borderId="100" xfId="1" applyNumberFormat="1" applyFill="1" applyBorder="1"/>
    <xf numFmtId="2" fontId="42" fillId="9" borderId="74" xfId="1" applyNumberFormat="1" applyFill="1" applyBorder="1"/>
    <xf numFmtId="2" fontId="42" fillId="10" borderId="74" xfId="1" applyNumberFormat="1" applyFill="1" applyBorder="1"/>
    <xf numFmtId="2" fontId="42" fillId="10" borderId="101" xfId="1" applyNumberFormat="1" applyFill="1" applyBorder="1"/>
    <xf numFmtId="0" fontId="6" fillId="4" borderId="0" xfId="0" applyFont="1" applyFill="1"/>
    <xf numFmtId="0" fontId="52" fillId="4" borderId="0" xfId="0" applyFont="1" applyFill="1"/>
    <xf numFmtId="9" fontId="2" fillId="3" borderId="0" xfId="0" applyNumberFormat="1" applyFont="1" applyFill="1" applyAlignment="1">
      <alignment horizontal="center" vertical="center"/>
    </xf>
    <xf numFmtId="0" fontId="2" fillId="3" borderId="0" xfId="0" applyFont="1" applyFill="1"/>
    <xf numFmtId="9" fontId="2" fillId="3" borderId="56" xfId="0" applyNumberFormat="1" applyFont="1" applyFill="1" applyBorder="1" applyAlignment="1">
      <alignment horizontal="center" vertical="center"/>
    </xf>
    <xf numFmtId="0" fontId="2" fillId="3" borderId="56" xfId="0" applyFont="1" applyFill="1" applyBorder="1"/>
    <xf numFmtId="0" fontId="53" fillId="4" borderId="0" xfId="0" applyFont="1" applyFill="1"/>
    <xf numFmtId="164" fontId="54" fillId="11" borderId="78" xfId="0" applyNumberFormat="1" applyFont="1" applyFill="1" applyBorder="1" applyAlignment="1">
      <alignment horizontal="center" vertical="center" wrapText="1"/>
    </xf>
    <xf numFmtId="164" fontId="2" fillId="3" borderId="97" xfId="0" applyNumberFormat="1" applyFont="1" applyFill="1" applyBorder="1" applyAlignment="1">
      <alignment horizontal="center" vertical="center"/>
    </xf>
    <xf numFmtId="164" fontId="2" fillId="3" borderId="103" xfId="0" applyNumberFormat="1" applyFont="1" applyFill="1" applyBorder="1" applyAlignment="1">
      <alignment horizontal="center" vertical="center"/>
    </xf>
    <xf numFmtId="0" fontId="55" fillId="3" borderId="0" xfId="0" applyFont="1" applyFill="1" applyAlignment="1">
      <alignment horizontal="left" vertical="top"/>
    </xf>
    <xf numFmtId="0" fontId="0" fillId="3" borderId="0" xfId="0" applyFill="1" applyAlignment="1">
      <alignment horizontal="left" vertical="top"/>
    </xf>
    <xf numFmtId="0" fontId="0" fillId="0" borderId="78" xfId="0" applyBorder="1" applyAlignment="1">
      <alignment horizontal="left" vertical="top" wrapText="1"/>
    </xf>
    <xf numFmtId="0" fontId="0" fillId="12" borderId="78" xfId="0" applyFill="1" applyBorder="1" applyAlignment="1">
      <alignment horizontal="left" vertical="top" wrapText="1"/>
    </xf>
    <xf numFmtId="0" fontId="52" fillId="0" borderId="78" xfId="0" applyFont="1" applyBorder="1" applyAlignment="1">
      <alignment horizontal="left" vertical="top" wrapText="1"/>
    </xf>
    <xf numFmtId="0" fontId="0" fillId="12" borderId="0" xfId="0" applyFill="1"/>
    <xf numFmtId="0" fontId="0" fillId="3" borderId="106" xfId="0" applyFill="1" applyBorder="1"/>
    <xf numFmtId="0" fontId="56" fillId="3" borderId="106" xfId="0" applyFont="1" applyFill="1" applyBorder="1"/>
    <xf numFmtId="0" fontId="9" fillId="12" borderId="0" xfId="0" applyFont="1" applyFill="1"/>
    <xf numFmtId="0" fontId="57" fillId="12" borderId="0" xfId="0" applyFont="1" applyFill="1"/>
    <xf numFmtId="0" fontId="15" fillId="12" borderId="0" xfId="0" applyFont="1" applyFill="1"/>
    <xf numFmtId="0" fontId="15" fillId="13" borderId="107" xfId="0" applyFont="1" applyFill="1" applyBorder="1"/>
    <xf numFmtId="0" fontId="15" fillId="13" borderId="107" xfId="0" applyFont="1" applyFill="1" applyBorder="1" applyAlignment="1">
      <alignment horizontal="left" vertical="top"/>
    </xf>
    <xf numFmtId="0" fontId="15" fillId="13" borderId="108" xfId="0" applyFont="1" applyFill="1" applyBorder="1"/>
    <xf numFmtId="0" fontId="15" fillId="13" borderId="109" xfId="0" applyFont="1" applyFill="1" applyBorder="1"/>
    <xf numFmtId="0" fontId="15" fillId="13" borderId="107" xfId="0" applyFont="1" applyFill="1" applyBorder="1" applyAlignment="1">
      <alignment horizontal="center"/>
    </xf>
    <xf numFmtId="0" fontId="15" fillId="13" borderId="107" xfId="0" applyFont="1" applyFill="1" applyBorder="1" applyAlignment="1">
      <alignment horizontal="left"/>
    </xf>
    <xf numFmtId="0" fontId="0" fillId="12" borderId="0" xfId="0" applyFill="1" applyAlignment="1">
      <alignment vertical="top"/>
    </xf>
    <xf numFmtId="0" fontId="57" fillId="3" borderId="107" xfId="0" applyFont="1" applyFill="1" applyBorder="1" applyAlignment="1">
      <alignment horizontal="left" vertical="top" wrapText="1"/>
    </xf>
    <xf numFmtId="1" fontId="2" fillId="3" borderId="107" xfId="0" applyNumberFormat="1" applyFont="1" applyFill="1" applyBorder="1" applyAlignment="1">
      <alignment horizontal="left" vertical="top"/>
    </xf>
    <xf numFmtId="0" fontId="58" fillId="3" borderId="107" xfId="0" applyFont="1" applyFill="1" applyBorder="1" applyAlignment="1">
      <alignment horizontal="left" vertical="top" wrapText="1"/>
    </xf>
    <xf numFmtId="0" fontId="2" fillId="3" borderId="107" xfId="0" applyFont="1" applyFill="1" applyBorder="1" applyAlignment="1">
      <alignment vertical="top" wrapText="1"/>
    </xf>
    <xf numFmtId="49" fontId="0" fillId="12" borderId="0" xfId="0" applyNumberFormat="1" applyFill="1"/>
    <xf numFmtId="0" fontId="60" fillId="14" borderId="0" xfId="0" applyFont="1" applyFill="1"/>
    <xf numFmtId="0" fontId="0" fillId="0" borderId="0" xfId="0" applyAlignment="1">
      <alignment wrapText="1"/>
    </xf>
    <xf numFmtId="0" fontId="2" fillId="3" borderId="0" xfId="0" applyFont="1" applyFill="1" applyAlignment="1">
      <alignment vertical="top" wrapText="1"/>
    </xf>
    <xf numFmtId="0" fontId="52" fillId="3" borderId="78" xfId="0" applyFont="1" applyFill="1" applyBorder="1" applyAlignment="1">
      <alignment horizontal="left" vertical="top" wrapText="1"/>
    </xf>
    <xf numFmtId="0" fontId="0" fillId="3" borderId="78" xfId="0" applyFill="1" applyBorder="1" applyAlignment="1">
      <alignment horizontal="left" vertical="top" wrapText="1"/>
    </xf>
    <xf numFmtId="0" fontId="61" fillId="3" borderId="78" xfId="0" applyFont="1" applyFill="1" applyBorder="1" applyAlignment="1">
      <alignment horizontal="left" vertical="top" wrapText="1"/>
    </xf>
    <xf numFmtId="0" fontId="0" fillId="12" borderId="99" xfId="0" applyFill="1" applyBorder="1" applyAlignment="1">
      <alignment horizontal="left" vertical="top" wrapText="1"/>
    </xf>
    <xf numFmtId="0" fontId="0" fillId="0" borderId="105" xfId="0" applyBorder="1" applyAlignment="1">
      <alignment horizontal="left" vertical="top" wrapText="1"/>
    </xf>
    <xf numFmtId="0" fontId="0" fillId="0" borderId="111" xfId="0" applyBorder="1" applyAlignment="1">
      <alignment horizontal="left" vertical="top" wrapText="1"/>
    </xf>
    <xf numFmtId="0" fontId="62" fillId="3" borderId="78" xfId="0" applyFont="1" applyFill="1" applyBorder="1" applyAlignment="1">
      <alignment vertical="center" wrapText="1"/>
    </xf>
    <xf numFmtId="0" fontId="63" fillId="3" borderId="78" xfId="0" applyFont="1" applyFill="1" applyBorder="1" applyAlignment="1">
      <alignment vertical="center" wrapText="1"/>
    </xf>
    <xf numFmtId="0" fontId="0" fillId="3" borderId="78" xfId="0" applyFill="1" applyBorder="1" applyAlignment="1">
      <alignment vertical="center" wrapText="1"/>
    </xf>
    <xf numFmtId="0" fontId="62" fillId="3" borderId="111" xfId="0" applyFont="1" applyFill="1" applyBorder="1" applyAlignment="1">
      <alignment vertical="center" wrapText="1"/>
    </xf>
    <xf numFmtId="0" fontId="63" fillId="3" borderId="111" xfId="0" applyFont="1" applyFill="1" applyBorder="1" applyAlignment="1">
      <alignment vertical="center" wrapText="1"/>
    </xf>
    <xf numFmtId="0" fontId="52" fillId="3" borderId="78" xfId="0" applyFont="1" applyFill="1" applyBorder="1" applyAlignment="1">
      <alignment vertical="center" wrapText="1"/>
    </xf>
    <xf numFmtId="0" fontId="0" fillId="3" borderId="111" xfId="0" applyFill="1" applyBorder="1" applyAlignment="1">
      <alignment vertical="center" wrapText="1"/>
    </xf>
    <xf numFmtId="0" fontId="63" fillId="3" borderId="78" xfId="0" applyFont="1" applyFill="1" applyBorder="1" applyAlignment="1">
      <alignment vertical="center"/>
    </xf>
    <xf numFmtId="0" fontId="12" fillId="3" borderId="0" xfId="0" applyFont="1" applyFill="1" applyAlignment="1">
      <alignment horizontal="left" vertical="center"/>
    </xf>
    <xf numFmtId="0" fontId="2" fillId="3" borderId="7" xfId="0" applyFont="1" applyFill="1" applyBorder="1" applyAlignment="1">
      <alignment wrapText="1"/>
    </xf>
    <xf numFmtId="0" fontId="12" fillId="3" borderId="2" xfId="0" applyFont="1" applyFill="1" applyBorder="1" applyAlignment="1">
      <alignment horizontal="left"/>
    </xf>
    <xf numFmtId="0" fontId="5" fillId="3" borderId="6" xfId="0" applyFont="1" applyFill="1" applyBorder="1" applyAlignment="1">
      <alignment wrapText="1"/>
    </xf>
    <xf numFmtId="0" fontId="0" fillId="3" borderId="2" xfId="0" applyFill="1" applyBorder="1" applyAlignment="1">
      <alignment vertical="top"/>
    </xf>
    <xf numFmtId="0" fontId="0" fillId="3" borderId="2" xfId="0" applyFill="1" applyBorder="1" applyAlignment="1">
      <alignment horizontal="center" vertical="top"/>
    </xf>
    <xf numFmtId="0" fontId="12" fillId="3" borderId="0" xfId="0" applyFont="1" applyFill="1" applyAlignment="1">
      <alignment vertical="center"/>
    </xf>
    <xf numFmtId="0" fontId="12" fillId="3" borderId="35" xfId="0" applyFont="1" applyFill="1" applyBorder="1" applyAlignment="1">
      <alignment vertical="center" wrapText="1"/>
    </xf>
    <xf numFmtId="0" fontId="12" fillId="3" borderId="0" xfId="0" applyFont="1" applyFill="1" applyAlignment="1">
      <alignment vertical="center" wrapText="1"/>
    </xf>
    <xf numFmtId="0" fontId="2" fillId="3" borderId="48" xfId="0" applyFont="1" applyFill="1" applyBorder="1" applyAlignment="1">
      <alignment horizontal="center" vertical="center"/>
    </xf>
    <xf numFmtId="0" fontId="12" fillId="3" borderId="28" xfId="0" applyFont="1" applyFill="1" applyBorder="1" applyAlignment="1">
      <alignment vertical="center"/>
    </xf>
    <xf numFmtId="0" fontId="0" fillId="3" borderId="21" xfId="0" applyFill="1" applyBorder="1" applyAlignment="1">
      <alignment vertical="center"/>
    </xf>
    <xf numFmtId="0" fontId="0" fillId="3" borderId="14" xfId="0" applyFill="1" applyBorder="1" applyAlignment="1">
      <alignment vertical="center"/>
    </xf>
    <xf numFmtId="0" fontId="12" fillId="3" borderId="2" xfId="0" applyFont="1" applyFill="1" applyBorder="1" applyAlignment="1">
      <alignment horizontal="left" vertical="center"/>
    </xf>
    <xf numFmtId="2" fontId="0" fillId="4" borderId="74" xfId="0" applyNumberFormat="1" applyFill="1" applyBorder="1" applyAlignment="1">
      <alignment horizontal="center"/>
    </xf>
    <xf numFmtId="0" fontId="75" fillId="4" borderId="0" xfId="0" applyFont="1" applyFill="1" applyAlignment="1">
      <alignment horizontal="left"/>
    </xf>
    <xf numFmtId="0" fontId="77" fillId="0" borderId="105" xfId="2" applyBorder="1" applyAlignment="1">
      <alignment horizontal="left" vertical="top" wrapText="1"/>
    </xf>
    <xf numFmtId="0" fontId="77" fillId="0" borderId="105" xfId="2" applyBorder="1" applyAlignment="1">
      <alignment horizontal="left" vertical="center" wrapText="1"/>
    </xf>
    <xf numFmtId="0" fontId="15" fillId="15" borderId="3" xfId="0" applyFont="1" applyFill="1" applyBorder="1" applyAlignment="1">
      <alignment wrapText="1"/>
    </xf>
    <xf numFmtId="0" fontId="15" fillId="15" borderId="1" xfId="0" applyFont="1" applyFill="1" applyBorder="1" applyAlignment="1">
      <alignment horizontal="center" vertical="center" wrapText="1"/>
    </xf>
    <xf numFmtId="0" fontId="15" fillId="15" borderId="4" xfId="0" applyFont="1" applyFill="1" applyBorder="1" applyAlignment="1">
      <alignment horizontal="center" vertical="center" wrapText="1"/>
    </xf>
    <xf numFmtId="0" fontId="77" fillId="0" borderId="78" xfId="2" applyBorder="1" applyAlignment="1">
      <alignment vertical="center"/>
    </xf>
    <xf numFmtId="0" fontId="0" fillId="0" borderId="78" xfId="0" applyBorder="1" applyAlignment="1">
      <alignment horizontal="left" vertical="top" wrapText="1"/>
    </xf>
    <xf numFmtId="0" fontId="62" fillId="3" borderId="78" xfId="0" applyFont="1" applyFill="1" applyBorder="1" applyAlignment="1">
      <alignment vertical="center" wrapText="1"/>
    </xf>
    <xf numFmtId="0" fontId="63" fillId="3" borderId="78" xfId="0" applyFont="1" applyFill="1" applyBorder="1" applyAlignment="1">
      <alignment vertical="center" wrapText="1"/>
    </xf>
    <xf numFmtId="0" fontId="0" fillId="3" borderId="78" xfId="0" applyFill="1" applyBorder="1" applyAlignment="1">
      <alignment vertical="center" wrapText="1"/>
    </xf>
    <xf numFmtId="0" fontId="10" fillId="6" borderId="0" xfId="0" applyFont="1" applyFill="1" applyBorder="1"/>
    <xf numFmtId="0" fontId="0" fillId="5" borderId="0" xfId="0" applyFill="1" applyBorder="1"/>
    <xf numFmtId="0" fontId="0" fillId="3" borderId="0" xfId="0" applyFill="1" applyBorder="1" applyAlignment="1">
      <alignment vertical="center"/>
    </xf>
    <xf numFmtId="0" fontId="0" fillId="3" borderId="0" xfId="0" applyFill="1" applyBorder="1" applyAlignment="1">
      <alignment horizontal="center" vertical="center"/>
    </xf>
    <xf numFmtId="0" fontId="2" fillId="3" borderId="0" xfId="0" applyFont="1" applyFill="1" applyBorder="1"/>
    <xf numFmtId="0" fontId="12" fillId="3" borderId="0" xfId="0" applyFont="1" applyFill="1" applyBorder="1" applyAlignment="1">
      <alignment vertical="center"/>
    </xf>
    <xf numFmtId="0" fontId="12" fillId="3" borderId="0" xfId="0" applyFont="1" applyFill="1" applyBorder="1" applyAlignment="1">
      <alignment vertical="center" wrapText="1"/>
    </xf>
    <xf numFmtId="0" fontId="12" fillId="3" borderId="2" xfId="0" applyFont="1" applyFill="1" applyBorder="1" applyAlignment="1">
      <alignment vertical="center" wrapText="1"/>
    </xf>
    <xf numFmtId="0" fontId="78" fillId="3" borderId="0" xfId="0" applyFont="1" applyFill="1" applyBorder="1" applyAlignment="1">
      <alignment vertical="center" wrapText="1"/>
    </xf>
    <xf numFmtId="0" fontId="76" fillId="3" borderId="6" xfId="0" applyFont="1" applyFill="1" applyBorder="1"/>
    <xf numFmtId="0" fontId="78" fillId="3" borderId="2" xfId="0" applyFont="1" applyFill="1" applyBorder="1" applyAlignment="1">
      <alignment vertical="center" wrapText="1"/>
    </xf>
    <xf numFmtId="0" fontId="2" fillId="3" borderId="3" xfId="0" applyFont="1" applyFill="1" applyBorder="1" applyAlignment="1">
      <alignment wrapText="1"/>
    </xf>
    <xf numFmtId="0" fontId="0" fillId="5" borderId="1" xfId="0" applyFill="1" applyBorder="1"/>
    <xf numFmtId="0" fontId="12" fillId="3" borderId="1" xfId="0" applyFont="1" applyFill="1" applyBorder="1" applyAlignment="1">
      <alignment vertical="center"/>
    </xf>
    <xf numFmtId="0" fontId="0" fillId="3" borderId="1" xfId="0" applyFill="1" applyBorder="1" applyAlignment="1">
      <alignment vertical="top"/>
    </xf>
    <xf numFmtId="0" fontId="0" fillId="3" borderId="1" xfId="0" applyFill="1" applyBorder="1" applyAlignment="1">
      <alignment horizontal="center" vertical="top"/>
    </xf>
    <xf numFmtId="0" fontId="0" fillId="3" borderId="4" xfId="0" applyFill="1" applyBorder="1"/>
    <xf numFmtId="0" fontId="12" fillId="3" borderId="2" xfId="0" applyFont="1" applyFill="1" applyBorder="1" applyAlignment="1">
      <alignment vertical="center"/>
    </xf>
    <xf numFmtId="0" fontId="18" fillId="3" borderId="8" xfId="0" applyFont="1" applyFill="1" applyBorder="1"/>
    <xf numFmtId="0" fontId="12" fillId="3" borderId="0" xfId="0" applyFont="1" applyFill="1" applyBorder="1" applyAlignment="1">
      <alignment horizontal="left" vertical="center"/>
    </xf>
    <xf numFmtId="0" fontId="0" fillId="3" borderId="0" xfId="0" applyFill="1" applyBorder="1" applyAlignment="1">
      <alignment vertical="top"/>
    </xf>
    <xf numFmtId="0" fontId="0" fillId="3" borderId="0" xfId="0" applyFill="1" applyBorder="1" applyAlignment="1">
      <alignment horizontal="center" vertical="top"/>
    </xf>
    <xf numFmtId="0" fontId="12" fillId="3" borderId="0" xfId="0" applyFont="1" applyFill="1" applyBorder="1" applyAlignment="1">
      <alignment horizontal="left"/>
    </xf>
    <xf numFmtId="0" fontId="0" fillId="3" borderId="0" xfId="0" applyFill="1" applyBorder="1"/>
    <xf numFmtId="0" fontId="0" fillId="3" borderId="0" xfId="0" applyFill="1" applyBorder="1" applyAlignment="1">
      <alignment horizontal="center"/>
    </xf>
    <xf numFmtId="0" fontId="12" fillId="3" borderId="0" xfId="0" applyFont="1" applyFill="1" applyBorder="1"/>
    <xf numFmtId="0" fontId="69" fillId="3" borderId="2" xfId="0" applyFont="1" applyFill="1" applyBorder="1" applyAlignment="1">
      <alignment horizontal="left" vertical="center"/>
    </xf>
    <xf numFmtId="0" fontId="0" fillId="4" borderId="0" xfId="0" applyFont="1" applyFill="1"/>
    <xf numFmtId="164" fontId="53" fillId="7" borderId="8" xfId="0" applyNumberFormat="1" applyFont="1" applyFill="1" applyBorder="1" applyAlignment="1">
      <alignment horizontal="center" vertical="center" wrapText="1"/>
    </xf>
    <xf numFmtId="0" fontId="2" fillId="3" borderId="0" xfId="0" applyFont="1" applyFill="1" applyBorder="1" applyAlignment="1">
      <alignment horizontal="center" vertical="center"/>
    </xf>
    <xf numFmtId="9" fontId="2" fillId="3" borderId="0" xfId="0" applyNumberFormat="1" applyFont="1" applyFill="1" applyBorder="1" applyAlignment="1">
      <alignment horizontal="center" vertical="center"/>
    </xf>
    <xf numFmtId="0" fontId="81" fillId="4" borderId="0" xfId="0" applyFont="1" applyFill="1" applyAlignment="1">
      <alignment horizontal="right"/>
    </xf>
    <xf numFmtId="9" fontId="81" fillId="4" borderId="0" xfId="0" applyNumberFormat="1" applyFont="1" applyFill="1"/>
    <xf numFmtId="0" fontId="82" fillId="4" borderId="0" xfId="0" applyFont="1" applyFill="1" applyAlignment="1">
      <alignment horizontal="right"/>
    </xf>
    <xf numFmtId="9" fontId="82" fillId="4" borderId="0" xfId="0" applyNumberFormat="1" applyFont="1" applyFill="1"/>
    <xf numFmtId="0" fontId="2" fillId="4" borderId="0" xfId="0" applyFont="1" applyFill="1" applyBorder="1"/>
    <xf numFmtId="0" fontId="2" fillId="4" borderId="0" xfId="0" applyFont="1" applyFill="1" applyBorder="1" applyAlignment="1">
      <alignment horizontal="center" vertical="center"/>
    </xf>
    <xf numFmtId="9" fontId="2" fillId="4" borderId="0" xfId="0" applyNumberFormat="1" applyFont="1" applyFill="1" applyBorder="1" applyAlignment="1">
      <alignment horizontal="center" vertical="center"/>
    </xf>
    <xf numFmtId="164" fontId="2" fillId="4" borderId="0" xfId="0" applyNumberFormat="1" applyFont="1" applyFill="1" applyBorder="1" applyAlignment="1">
      <alignment horizontal="center" vertical="center"/>
    </xf>
    <xf numFmtId="9" fontId="2" fillId="3" borderId="2" xfId="0" applyNumberFormat="1" applyFont="1" applyFill="1" applyBorder="1" applyAlignment="1">
      <alignment horizontal="center" vertical="center"/>
    </xf>
    <xf numFmtId="0" fontId="2" fillId="3" borderId="2" xfId="0" applyFont="1" applyFill="1" applyBorder="1"/>
    <xf numFmtId="0" fontId="0" fillId="0" borderId="0" xfId="0" applyBorder="1" applyAlignment="1">
      <alignment horizontal="left" vertical="top" wrapText="1"/>
    </xf>
    <xf numFmtId="0" fontId="0" fillId="7" borderId="0" xfId="0" applyFill="1"/>
    <xf numFmtId="0" fontId="0" fillId="7" borderId="0" xfId="0" applyFill="1" applyBorder="1" applyAlignment="1">
      <alignment horizontal="left" vertical="top" wrapText="1"/>
    </xf>
    <xf numFmtId="0" fontId="62" fillId="7" borderId="0" xfId="0" applyFont="1" applyFill="1" applyBorder="1" applyAlignment="1">
      <alignment vertical="center" wrapText="1"/>
    </xf>
    <xf numFmtId="0" fontId="63" fillId="7" borderId="0" xfId="0" applyFont="1" applyFill="1" applyBorder="1" applyAlignment="1">
      <alignment vertical="center" wrapText="1"/>
    </xf>
    <xf numFmtId="0" fontId="0" fillId="0" borderId="0" xfId="0" applyBorder="1"/>
    <xf numFmtId="0" fontId="0" fillId="3" borderId="78" xfId="0" applyFill="1" applyBorder="1" applyAlignment="1">
      <alignment wrapText="1"/>
    </xf>
    <xf numFmtId="0" fontId="52" fillId="3" borderId="0" xfId="0" applyFont="1" applyFill="1" applyBorder="1" applyAlignment="1">
      <alignment vertical="center" wrapText="1"/>
    </xf>
    <xf numFmtId="0" fontId="52" fillId="4" borderId="0" xfId="1" applyFont="1" applyFill="1"/>
    <xf numFmtId="0" fontId="42" fillId="4" borderId="0" xfId="1" applyFill="1" applyBorder="1"/>
    <xf numFmtId="0" fontId="42" fillId="4" borderId="0" xfId="1" applyFill="1" applyBorder="1" applyAlignment="1">
      <alignment horizontal="center"/>
    </xf>
    <xf numFmtId="0" fontId="49" fillId="4" borderId="0" xfId="1" applyFont="1" applyFill="1" applyBorder="1"/>
    <xf numFmtId="0" fontId="42" fillId="4" borderId="0" xfId="1" applyFill="1" applyBorder="1" applyAlignment="1">
      <alignment horizontal="center" vertical="center" wrapText="1"/>
    </xf>
    <xf numFmtId="0" fontId="42" fillId="4" borderId="0" xfId="1" applyFill="1" applyBorder="1" applyAlignment="1">
      <alignment horizontal="right"/>
    </xf>
    <xf numFmtId="2" fontId="45" fillId="4" borderId="0" xfId="1" applyNumberFormat="1" applyFont="1" applyFill="1" applyBorder="1" applyAlignment="1">
      <alignment horizontal="center"/>
    </xf>
    <xf numFmtId="0" fontId="42" fillId="2" borderId="0" xfId="1" applyFill="1" applyBorder="1"/>
    <xf numFmtId="0" fontId="42" fillId="2" borderId="114" xfId="1" applyFill="1" applyBorder="1"/>
    <xf numFmtId="0" fontId="42" fillId="2" borderId="87" xfId="1" applyFill="1" applyBorder="1"/>
    <xf numFmtId="0" fontId="42" fillId="2" borderId="113" xfId="1" applyFill="1" applyBorder="1"/>
    <xf numFmtId="0" fontId="83" fillId="4" borderId="73" xfId="1" applyFont="1" applyFill="1" applyBorder="1" applyAlignment="1">
      <alignment horizontal="right"/>
    </xf>
    <xf numFmtId="0" fontId="83" fillId="4" borderId="0" xfId="1" applyFont="1" applyFill="1"/>
    <xf numFmtId="0" fontId="83" fillId="4" borderId="0" xfId="1" applyFont="1" applyFill="1" applyAlignment="1">
      <alignment horizontal="right"/>
    </xf>
    <xf numFmtId="164" fontId="83" fillId="4" borderId="0" xfId="1" applyNumberFormat="1" applyFont="1" applyFill="1"/>
    <xf numFmtId="0" fontId="84" fillId="16" borderId="0" xfId="1" applyFont="1" applyFill="1"/>
    <xf numFmtId="0" fontId="84" fillId="4" borderId="86" xfId="1" applyFont="1" applyFill="1" applyBorder="1"/>
    <xf numFmtId="0" fontId="84" fillId="4" borderId="87" xfId="1" applyFont="1" applyFill="1" applyBorder="1"/>
    <xf numFmtId="164" fontId="84" fillId="4" borderId="87" xfId="1" applyNumberFormat="1" applyFont="1" applyFill="1" applyBorder="1"/>
    <xf numFmtId="0" fontId="42" fillId="4" borderId="111" xfId="1" applyFill="1" applyBorder="1"/>
    <xf numFmtId="2" fontId="42" fillId="4" borderId="0" xfId="1" applyNumberFormat="1" applyFill="1" applyBorder="1"/>
    <xf numFmtId="0" fontId="0" fillId="2" borderId="115" xfId="0" applyFill="1" applyBorder="1"/>
    <xf numFmtId="0" fontId="0" fillId="2" borderId="0" xfId="0" applyFill="1" applyBorder="1"/>
    <xf numFmtId="164" fontId="0" fillId="9" borderId="96" xfId="0" applyNumberFormat="1" applyFill="1" applyBorder="1"/>
    <xf numFmtId="164" fontId="0" fillId="3" borderId="95" xfId="0" applyNumberFormat="1" applyFill="1" applyBorder="1"/>
    <xf numFmtId="164" fontId="0" fillId="3" borderId="94" xfId="0" applyNumberFormat="1" applyFill="1" applyBorder="1"/>
    <xf numFmtId="164" fontId="0" fillId="9" borderId="93" xfId="0" applyNumberFormat="1" applyFill="1" applyBorder="1"/>
    <xf numFmtId="164" fontId="0" fillId="9" borderId="78" xfId="0" applyNumberFormat="1" applyFill="1" applyBorder="1"/>
    <xf numFmtId="164" fontId="0" fillId="3" borderId="78" xfId="0" applyNumberFormat="1" applyFill="1" applyBorder="1"/>
    <xf numFmtId="164" fontId="0" fillId="3" borderId="92" xfId="0" applyNumberFormat="1" applyFill="1" applyBorder="1"/>
    <xf numFmtId="164" fontId="0" fillId="9" borderId="91" xfId="0" applyNumberFormat="1" applyFill="1" applyBorder="1"/>
    <xf numFmtId="164" fontId="0" fillId="9" borderId="90" xfId="0" applyNumberFormat="1" applyFill="1" applyBorder="1"/>
    <xf numFmtId="164" fontId="0" fillId="9" borderId="89" xfId="0" applyNumberFormat="1" applyFill="1" applyBorder="1"/>
    <xf numFmtId="164" fontId="0" fillId="3" borderId="102" xfId="0" applyNumberFormat="1" applyFill="1" applyBorder="1"/>
    <xf numFmtId="164" fontId="0" fillId="3" borderId="99" xfId="0" applyNumberFormat="1" applyFill="1" applyBorder="1"/>
    <xf numFmtId="164" fontId="0" fillId="9" borderId="98" xfId="0" applyNumberFormat="1" applyFill="1" applyBorder="1"/>
    <xf numFmtId="0" fontId="0" fillId="9" borderId="96" xfId="0" applyFill="1" applyBorder="1"/>
    <xf numFmtId="0" fontId="0" fillId="3" borderId="94" xfId="0" applyFill="1" applyBorder="1"/>
    <xf numFmtId="0" fontId="0" fillId="9" borderId="78" xfId="0" applyFill="1" applyBorder="1"/>
    <xf numFmtId="0" fontId="0" fillId="3" borderId="92" xfId="0" applyFill="1" applyBorder="1"/>
    <xf numFmtId="0" fontId="0" fillId="9" borderId="89" xfId="0" applyFill="1" applyBorder="1"/>
    <xf numFmtId="0" fontId="45" fillId="4" borderId="0" xfId="0" applyFont="1" applyFill="1" applyBorder="1" applyAlignment="1">
      <alignment horizontal="left"/>
    </xf>
    <xf numFmtId="2" fontId="0" fillId="4" borderId="74" xfId="0" applyNumberFormat="1" applyFill="1" applyBorder="1" applyAlignment="1"/>
    <xf numFmtId="0" fontId="3" fillId="2" borderId="0" xfId="0" applyFont="1" applyFill="1" applyAlignment="1">
      <alignment horizontal="left"/>
    </xf>
    <xf numFmtId="0" fontId="13" fillId="6" borderId="1"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0"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24" xfId="0" applyFont="1" applyFill="1" applyBorder="1" applyAlignment="1">
      <alignment horizontal="center" vertical="center"/>
    </xf>
    <xf numFmtId="0" fontId="13" fillId="6" borderId="0" xfId="0" applyFont="1" applyFill="1" applyAlignment="1">
      <alignment horizontal="center" vertical="center"/>
    </xf>
    <xf numFmtId="0" fontId="13" fillId="6" borderId="24" xfId="0" applyFont="1" applyFill="1" applyBorder="1" applyAlignment="1">
      <alignment horizontal="center" vertical="center" wrapText="1"/>
    </xf>
    <xf numFmtId="0" fontId="13" fillId="6" borderId="0" xfId="0" applyFont="1" applyFill="1" applyAlignment="1">
      <alignment horizontal="center" vertical="center" wrapText="1"/>
    </xf>
    <xf numFmtId="0" fontId="13" fillId="6" borderId="17" xfId="0" applyFont="1" applyFill="1" applyBorder="1" applyAlignment="1">
      <alignment horizontal="center" vertical="center"/>
    </xf>
    <xf numFmtId="0" fontId="13" fillId="6" borderId="17" xfId="0" applyFont="1" applyFill="1" applyBorder="1" applyAlignment="1">
      <alignment horizontal="center" vertical="center" wrapText="1"/>
    </xf>
    <xf numFmtId="0" fontId="13" fillId="6" borderId="10" xfId="0" applyFont="1" applyFill="1" applyBorder="1" applyAlignment="1">
      <alignment horizontal="center" vertical="center"/>
    </xf>
    <xf numFmtId="0" fontId="13" fillId="6" borderId="10" xfId="0" applyFont="1" applyFill="1" applyBorder="1" applyAlignment="1">
      <alignment horizontal="center" vertical="center" wrapText="1"/>
    </xf>
    <xf numFmtId="0" fontId="13" fillId="6" borderId="37" xfId="0" applyFont="1" applyFill="1" applyBorder="1" applyAlignment="1">
      <alignment horizontal="center" vertical="center"/>
    </xf>
    <xf numFmtId="0" fontId="13" fillId="6" borderId="39"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8" xfId="0" applyFont="1" applyFill="1" applyBorder="1" applyAlignment="1">
      <alignment horizontal="center" vertical="center" wrapText="1"/>
    </xf>
    <xf numFmtId="0" fontId="13" fillId="6" borderId="30" xfId="0" applyFont="1" applyFill="1" applyBorder="1" applyAlignment="1">
      <alignment horizontal="center" vertical="center"/>
    </xf>
    <xf numFmtId="0" fontId="13" fillId="6" borderId="32" xfId="0" applyFont="1" applyFill="1" applyBorder="1" applyAlignment="1">
      <alignment horizontal="center" vertical="center"/>
    </xf>
    <xf numFmtId="0" fontId="13" fillId="6" borderId="31" xfId="0" applyFont="1" applyFill="1" applyBorder="1" applyAlignment="1">
      <alignment horizontal="center" vertical="center"/>
    </xf>
    <xf numFmtId="0" fontId="13" fillId="6" borderId="31" xfId="0" applyFont="1" applyFill="1" applyBorder="1" applyAlignment="1">
      <alignment horizontal="center" vertical="center" wrapText="1"/>
    </xf>
    <xf numFmtId="0" fontId="13" fillId="6" borderId="16" xfId="0" applyFont="1" applyFill="1" applyBorder="1" applyAlignment="1">
      <alignment horizontal="center" vertical="center"/>
    </xf>
    <xf numFmtId="0" fontId="13" fillId="6" borderId="18" xfId="0" applyFont="1" applyFill="1" applyBorder="1" applyAlignment="1">
      <alignment horizontal="center" vertical="center"/>
    </xf>
    <xf numFmtId="0" fontId="13" fillId="6" borderId="44" xfId="0" applyFont="1" applyFill="1" applyBorder="1" applyAlignment="1">
      <alignment horizontal="center" vertical="center"/>
    </xf>
    <xf numFmtId="0" fontId="13" fillId="6" borderId="44" xfId="0" applyFont="1" applyFill="1" applyBorder="1" applyAlignment="1">
      <alignment horizontal="center" vertical="center" wrapText="1"/>
    </xf>
    <xf numFmtId="0" fontId="79" fillId="4" borderId="69" xfId="0" applyFont="1" applyFill="1" applyBorder="1" applyAlignment="1">
      <alignment horizontal="left" vertical="top" wrapText="1"/>
    </xf>
    <xf numFmtId="0" fontId="79" fillId="4" borderId="70" xfId="0" applyFont="1" applyFill="1" applyBorder="1" applyAlignment="1">
      <alignment horizontal="left" vertical="top" wrapText="1"/>
    </xf>
    <xf numFmtId="0" fontId="79" fillId="4" borderId="71" xfId="0" applyFont="1" applyFill="1" applyBorder="1" applyAlignment="1">
      <alignment horizontal="left" vertical="top" wrapText="1"/>
    </xf>
    <xf numFmtId="0" fontId="79" fillId="4" borderId="86" xfId="0" applyFont="1" applyFill="1" applyBorder="1" applyAlignment="1">
      <alignment horizontal="left" vertical="top" wrapText="1"/>
    </xf>
    <xf numFmtId="0" fontId="79" fillId="4" borderId="87" xfId="0" applyFont="1" applyFill="1" applyBorder="1" applyAlignment="1">
      <alignment horizontal="left" vertical="top" wrapText="1"/>
    </xf>
    <xf numFmtId="0" fontId="79" fillId="4" borderId="88" xfId="0" applyFont="1" applyFill="1" applyBorder="1" applyAlignment="1">
      <alignment horizontal="left" vertical="top" wrapText="1"/>
    </xf>
    <xf numFmtId="0" fontId="80" fillId="4" borderId="69" xfId="0" applyFont="1" applyFill="1" applyBorder="1" applyAlignment="1">
      <alignment horizontal="left" vertical="top" wrapText="1"/>
    </xf>
    <xf numFmtId="0" fontId="80" fillId="4" borderId="70" xfId="0" applyFont="1" applyFill="1" applyBorder="1" applyAlignment="1">
      <alignment horizontal="left" vertical="top" wrapText="1"/>
    </xf>
    <xf numFmtId="0" fontId="80" fillId="4" borderId="71" xfId="0" applyFont="1" applyFill="1" applyBorder="1" applyAlignment="1">
      <alignment horizontal="left" vertical="top" wrapText="1"/>
    </xf>
    <xf numFmtId="0" fontId="80" fillId="4" borderId="86" xfId="0" applyFont="1" applyFill="1" applyBorder="1" applyAlignment="1">
      <alignment horizontal="left" vertical="top" wrapText="1"/>
    </xf>
    <xf numFmtId="0" fontId="80" fillId="4" borderId="87" xfId="0" applyFont="1" applyFill="1" applyBorder="1" applyAlignment="1">
      <alignment horizontal="left" vertical="top" wrapText="1"/>
    </xf>
    <xf numFmtId="0" fontId="80" fillId="4" borderId="88" xfId="0" applyFont="1" applyFill="1" applyBorder="1" applyAlignment="1">
      <alignment horizontal="left" vertical="top" wrapText="1"/>
    </xf>
    <xf numFmtId="0" fontId="15" fillId="6" borderId="50" xfId="0" applyFont="1" applyFill="1" applyBorder="1" applyAlignment="1">
      <alignment horizontal="left" vertical="center" wrapText="1"/>
    </xf>
    <xf numFmtId="0" fontId="15" fillId="6" borderId="51" xfId="0" applyFont="1" applyFill="1" applyBorder="1" applyAlignment="1">
      <alignment horizontal="left" vertical="center" wrapText="1"/>
    </xf>
    <xf numFmtId="0" fontId="15" fillId="6" borderId="104" xfId="0" applyFont="1" applyFill="1" applyBorder="1" applyAlignment="1">
      <alignment horizontal="left" vertical="center" wrapText="1"/>
    </xf>
    <xf numFmtId="0" fontId="53" fillId="11" borderId="7" xfId="0" applyFont="1" applyFill="1" applyBorder="1" applyAlignment="1">
      <alignment horizontal="left" vertical="center" wrapText="1"/>
    </xf>
    <xf numFmtId="0" fontId="53" fillId="11" borderId="2" xfId="0" applyFont="1" applyFill="1" applyBorder="1" applyAlignment="1">
      <alignment horizontal="left" vertical="center" wrapText="1"/>
    </xf>
    <xf numFmtId="0" fontId="53" fillId="11" borderId="112" xfId="0" applyFont="1" applyFill="1" applyBorder="1" applyAlignment="1">
      <alignment horizontal="left" vertical="center" wrapText="1"/>
    </xf>
    <xf numFmtId="0" fontId="15" fillId="15" borderId="3" xfId="0" applyFont="1" applyFill="1" applyBorder="1" applyAlignment="1">
      <alignment horizontal="left" vertical="center" wrapText="1"/>
    </xf>
    <xf numFmtId="0" fontId="15" fillId="15" borderId="1" xfId="0" applyFont="1" applyFill="1" applyBorder="1" applyAlignment="1">
      <alignment horizontal="left" vertical="center" wrapText="1"/>
    </xf>
    <xf numFmtId="0" fontId="15" fillId="15" borderId="4" xfId="0" applyFont="1" applyFill="1" applyBorder="1" applyAlignment="1">
      <alignment horizontal="left" vertical="center" wrapText="1"/>
    </xf>
    <xf numFmtId="0" fontId="15" fillId="15" borderId="50" xfId="0" applyFont="1" applyFill="1" applyBorder="1" applyAlignment="1">
      <alignment horizontal="left" vertical="center" wrapText="1"/>
    </xf>
    <xf numFmtId="0" fontId="15" fillId="15" borderId="51" xfId="0" applyFont="1" applyFill="1" applyBorder="1" applyAlignment="1">
      <alignment horizontal="left" vertical="center" wrapText="1"/>
    </xf>
    <xf numFmtId="0" fontId="15" fillId="15" borderId="104" xfId="0" applyFont="1" applyFill="1" applyBorder="1" applyAlignment="1">
      <alignment horizontal="left" vertical="center" wrapText="1"/>
    </xf>
    <xf numFmtId="164" fontId="42" fillId="0" borderId="79" xfId="1" applyNumberFormat="1" applyBorder="1" applyAlignment="1">
      <alignment horizontal="left"/>
    </xf>
    <xf numFmtId="164" fontId="42" fillId="0" borderId="80" xfId="1" applyNumberFormat="1" applyBorder="1" applyAlignment="1">
      <alignment horizontal="left"/>
    </xf>
    <xf numFmtId="164" fontId="42" fillId="0" borderId="81" xfId="1" applyNumberFormat="1" applyBorder="1" applyAlignment="1">
      <alignment horizontal="left"/>
    </xf>
    <xf numFmtId="164" fontId="42" fillId="0" borderId="79" xfId="1" applyNumberFormat="1" applyFill="1" applyBorder="1" applyAlignment="1">
      <alignment horizontal="left" wrapText="1"/>
    </xf>
    <xf numFmtId="164" fontId="42" fillId="0" borderId="80" xfId="1" applyNumberFormat="1" applyFill="1" applyBorder="1" applyAlignment="1">
      <alignment horizontal="left" wrapText="1"/>
    </xf>
    <xf numFmtId="164" fontId="42" fillId="0" borderId="81" xfId="1" applyNumberFormat="1" applyFill="1" applyBorder="1" applyAlignment="1">
      <alignment horizontal="left" wrapText="1"/>
    </xf>
    <xf numFmtId="164" fontId="42" fillId="0" borderId="79" xfId="1" applyNumberFormat="1" applyBorder="1" applyAlignment="1">
      <alignment horizontal="left" wrapText="1"/>
    </xf>
    <xf numFmtId="164" fontId="42" fillId="0" borderId="80" xfId="1" applyNumberFormat="1" applyBorder="1" applyAlignment="1">
      <alignment horizontal="left" wrapText="1"/>
    </xf>
    <xf numFmtId="164" fontId="42" fillId="0" borderId="81" xfId="1" applyNumberFormat="1" applyBorder="1" applyAlignment="1">
      <alignment horizontal="left" wrapText="1"/>
    </xf>
    <xf numFmtId="164" fontId="42" fillId="0" borderId="82" xfId="1" applyNumberFormat="1" applyBorder="1" applyAlignment="1">
      <alignment horizontal="left"/>
    </xf>
    <xf numFmtId="164" fontId="42" fillId="0" borderId="83" xfId="1" applyNumberFormat="1" applyBorder="1" applyAlignment="1">
      <alignment horizontal="left"/>
    </xf>
    <xf numFmtId="164" fontId="42" fillId="0" borderId="84" xfId="1" applyNumberFormat="1" applyBorder="1" applyAlignment="1">
      <alignment horizontal="left"/>
    </xf>
    <xf numFmtId="164" fontId="42" fillId="0" borderId="82" xfId="1" applyNumberFormat="1" applyBorder="1" applyAlignment="1">
      <alignment horizontal="left" wrapText="1"/>
    </xf>
    <xf numFmtId="164" fontId="42" fillId="0" borderId="83" xfId="1" applyNumberFormat="1" applyBorder="1" applyAlignment="1">
      <alignment horizontal="left" wrapText="1"/>
    </xf>
    <xf numFmtId="164" fontId="42" fillId="0" borderId="84" xfId="1" applyNumberFormat="1" applyBorder="1" applyAlignment="1">
      <alignment horizontal="left" wrapText="1"/>
    </xf>
    <xf numFmtId="0" fontId="43" fillId="7" borderId="68" xfId="1" applyFont="1" applyFill="1" applyBorder="1" applyAlignment="1">
      <alignment horizontal="center" vertical="center" textRotation="90"/>
    </xf>
    <xf numFmtId="0" fontId="43" fillId="7" borderId="72" xfId="1" applyFont="1" applyFill="1" applyBorder="1" applyAlignment="1">
      <alignment horizontal="center" vertical="center" textRotation="90"/>
    </xf>
    <xf numFmtId="0" fontId="43" fillId="7" borderId="85" xfId="1" applyFont="1" applyFill="1" applyBorder="1" applyAlignment="1">
      <alignment horizontal="center" vertical="center" textRotation="90"/>
    </xf>
    <xf numFmtId="164" fontId="42" fillId="0" borderId="75" xfId="1" applyNumberFormat="1" applyBorder="1" applyAlignment="1">
      <alignment horizontal="left" wrapText="1"/>
    </xf>
    <xf numFmtId="164" fontId="42" fillId="0" borderId="76" xfId="1" applyNumberFormat="1" applyBorder="1" applyAlignment="1">
      <alignment horizontal="left" wrapText="1"/>
    </xf>
    <xf numFmtId="164" fontId="42" fillId="0" borderId="77" xfId="1" applyNumberFormat="1" applyBorder="1" applyAlignment="1">
      <alignment horizontal="left" wrapText="1"/>
    </xf>
    <xf numFmtId="164" fontId="42" fillId="0" borderId="79" xfId="1" applyNumberFormat="1" applyFill="1" applyBorder="1" applyAlignment="1">
      <alignment horizontal="left"/>
    </xf>
    <xf numFmtId="164" fontId="42" fillId="0" borderId="80" xfId="1" applyNumberFormat="1" applyFill="1" applyBorder="1" applyAlignment="1">
      <alignment horizontal="left"/>
    </xf>
    <xf numFmtId="164" fontId="42" fillId="0" borderId="81" xfId="1" applyNumberFormat="1" applyFill="1" applyBorder="1" applyAlignment="1">
      <alignment horizontal="left"/>
    </xf>
    <xf numFmtId="164" fontId="48" fillId="0" borderId="79" xfId="1" applyNumberFormat="1" applyFont="1" applyBorder="1" applyAlignment="1">
      <alignment horizontal="left" wrapText="1"/>
    </xf>
    <xf numFmtId="164" fontId="48" fillId="0" borderId="80" xfId="1" applyNumberFormat="1" applyFont="1" applyBorder="1" applyAlignment="1">
      <alignment horizontal="left" wrapText="1"/>
    </xf>
    <xf numFmtId="164" fontId="48" fillId="0" borderId="81" xfId="1" applyNumberFormat="1" applyFont="1" applyBorder="1" applyAlignment="1">
      <alignment horizontal="left" wrapText="1"/>
    </xf>
    <xf numFmtId="0" fontId="8" fillId="2" borderId="0" xfId="1" applyFont="1" applyFill="1" applyBorder="1" applyAlignment="1">
      <alignment horizontal="center"/>
    </xf>
    <xf numFmtId="0" fontId="73" fillId="3" borderId="69" xfId="1" applyFont="1" applyFill="1" applyBorder="1" applyAlignment="1">
      <alignment horizontal="center" vertical="center" wrapText="1"/>
    </xf>
    <xf numFmtId="0" fontId="73" fillId="3" borderId="70" xfId="1" applyFont="1" applyFill="1" applyBorder="1" applyAlignment="1">
      <alignment horizontal="center" vertical="center" wrapText="1"/>
    </xf>
    <xf numFmtId="0" fontId="73" fillId="3" borderId="71" xfId="1" applyFont="1" applyFill="1" applyBorder="1" applyAlignment="1">
      <alignment horizontal="center" vertical="center" wrapText="1"/>
    </xf>
    <xf numFmtId="0" fontId="73" fillId="3" borderId="73" xfId="1" applyFont="1" applyFill="1" applyBorder="1" applyAlignment="1">
      <alignment horizontal="center" vertical="center" wrapText="1"/>
    </xf>
    <xf numFmtId="0" fontId="73" fillId="3" borderId="0" xfId="1" applyFont="1" applyFill="1" applyBorder="1" applyAlignment="1">
      <alignment horizontal="center" vertical="center" wrapText="1"/>
    </xf>
    <xf numFmtId="0" fontId="73" fillId="3" borderId="67" xfId="1" applyFont="1" applyFill="1" applyBorder="1" applyAlignment="1">
      <alignment horizontal="center" vertical="center" wrapText="1"/>
    </xf>
    <xf numFmtId="0" fontId="73" fillId="3" borderId="86" xfId="1" applyFont="1" applyFill="1" applyBorder="1" applyAlignment="1">
      <alignment horizontal="center" vertical="center" wrapText="1"/>
    </xf>
    <xf numFmtId="0" fontId="73" fillId="3" borderId="87" xfId="1" applyFont="1" applyFill="1" applyBorder="1" applyAlignment="1">
      <alignment horizontal="center" vertical="center" wrapText="1"/>
    </xf>
    <xf numFmtId="0" fontId="73" fillId="3" borderId="88" xfId="1" applyFont="1" applyFill="1" applyBorder="1" applyAlignment="1">
      <alignment horizontal="center" vertical="center" wrapText="1"/>
    </xf>
    <xf numFmtId="2" fontId="42" fillId="9" borderId="68" xfId="1" applyNumberFormat="1" applyFill="1" applyBorder="1" applyAlignment="1">
      <alignment horizontal="center" vertical="center"/>
    </xf>
    <xf numFmtId="2" fontId="42" fillId="9" borderId="72" xfId="1" applyNumberFormat="1" applyFill="1" applyBorder="1" applyAlignment="1">
      <alignment horizontal="center" vertical="center"/>
    </xf>
    <xf numFmtId="2" fontId="42" fillId="9" borderId="67" xfId="1" applyNumberFormat="1" applyFill="1" applyBorder="1" applyAlignment="1">
      <alignment horizontal="center" vertical="center"/>
    </xf>
    <xf numFmtId="2" fontId="42" fillId="9" borderId="85" xfId="1" applyNumberFormat="1" applyFill="1" applyBorder="1" applyAlignment="1">
      <alignment horizontal="center" vertical="center"/>
    </xf>
    <xf numFmtId="0" fontId="8" fillId="2" borderId="0" xfId="1" applyFont="1" applyFill="1" applyAlignment="1">
      <alignment horizontal="center"/>
    </xf>
    <xf numFmtId="0" fontId="47" fillId="4" borderId="69" xfId="1" applyFont="1" applyFill="1" applyBorder="1" applyAlignment="1">
      <alignment horizontal="center" vertical="center" wrapText="1"/>
    </xf>
    <xf numFmtId="0" fontId="47" fillId="4" borderId="70" xfId="1" applyFont="1" applyFill="1" applyBorder="1" applyAlignment="1">
      <alignment horizontal="center" vertical="center" wrapText="1"/>
    </xf>
    <xf numFmtId="0" fontId="50" fillId="3" borderId="69" xfId="1" applyFont="1" applyFill="1" applyBorder="1" applyAlignment="1">
      <alignment horizontal="center" vertical="center" wrapText="1"/>
    </xf>
    <xf numFmtId="0" fontId="50" fillId="3" borderId="70" xfId="1" applyFont="1" applyFill="1" applyBorder="1" applyAlignment="1">
      <alignment horizontal="center" vertical="center" wrapText="1"/>
    </xf>
    <xf numFmtId="0" fontId="50" fillId="3" borderId="71" xfId="1" applyFont="1" applyFill="1" applyBorder="1" applyAlignment="1">
      <alignment horizontal="center" vertical="center" wrapText="1"/>
    </xf>
    <xf numFmtId="0" fontId="50" fillId="3" borderId="73" xfId="1" applyFont="1" applyFill="1" applyBorder="1" applyAlignment="1">
      <alignment horizontal="center" vertical="center" wrapText="1"/>
    </xf>
    <xf numFmtId="0" fontId="50" fillId="3" borderId="0" xfId="1" applyFont="1" applyFill="1" applyBorder="1" applyAlignment="1">
      <alignment horizontal="center" vertical="center" wrapText="1"/>
    </xf>
    <xf numFmtId="0" fontId="50" fillId="3" borderId="67" xfId="1" applyFont="1" applyFill="1" applyBorder="1" applyAlignment="1">
      <alignment horizontal="center" vertical="center" wrapText="1"/>
    </xf>
    <xf numFmtId="0" fontId="50" fillId="3" borderId="86" xfId="1" applyFont="1" applyFill="1" applyBorder="1" applyAlignment="1">
      <alignment horizontal="center" vertical="center" wrapText="1"/>
    </xf>
    <xf numFmtId="0" fontId="50" fillId="3" borderId="87" xfId="1" applyFont="1" applyFill="1" applyBorder="1" applyAlignment="1">
      <alignment horizontal="center" vertical="center" wrapText="1"/>
    </xf>
    <xf numFmtId="0" fontId="50" fillId="3" borderId="88" xfId="1" applyFont="1" applyFill="1" applyBorder="1" applyAlignment="1">
      <alignment horizontal="center" vertical="center" wrapText="1"/>
    </xf>
    <xf numFmtId="0" fontId="2" fillId="3" borderId="109" xfId="0" applyFont="1" applyFill="1" applyBorder="1" applyAlignment="1">
      <alignment horizontal="left" vertical="top" wrapText="1"/>
    </xf>
    <xf numFmtId="0" fontId="2" fillId="3" borderId="108" xfId="0" applyFont="1" applyFill="1" applyBorder="1" applyAlignment="1">
      <alignment horizontal="left" vertical="top" wrapText="1"/>
    </xf>
    <xf numFmtId="0" fontId="2" fillId="3" borderId="110" xfId="0" applyFont="1" applyFill="1" applyBorder="1" applyAlignment="1">
      <alignment horizontal="left" vertical="top" wrapText="1"/>
    </xf>
    <xf numFmtId="0" fontId="0" fillId="0" borderId="78" xfId="0" applyBorder="1" applyAlignment="1">
      <alignment horizontal="left" vertical="top" wrapText="1"/>
    </xf>
  </cellXfs>
  <cellStyles count="3">
    <cellStyle name="Link" xfId="2" builtinId="8"/>
    <cellStyle name="Normal 2" xfId="1" xr:uid="{00000000-0005-0000-0000-000002000000}"/>
    <cellStyle name="Standard" xfId="0" builtinId="0"/>
  </cellStyles>
  <dxfs count="6">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colors>
    <mruColors>
      <color rgb="FF45802D"/>
      <color rgb="FFE7E6E6"/>
      <color rgb="FFA6A6A6"/>
      <color rgb="FFED7D31"/>
      <color rgb="FF0000FF"/>
      <color rgb="FF8D0B3A"/>
      <color rgb="FFF75834"/>
      <color rgb="FF282F58"/>
      <color rgb="FFE25725"/>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r>
              <a:rPr lang="lv-LV">
                <a:solidFill>
                  <a:schemeClr val="tx1">
                    <a:lumMod val="85000"/>
                    <a:lumOff val="15000"/>
                  </a:schemeClr>
                </a:solidFill>
                <a:latin typeface="Arial Black" panose="020B0A04020102020204" pitchFamily="34" charset="0"/>
              </a:rPr>
              <a:t>COMMITMENT &amp; MANAGEMENT </a:t>
            </a:r>
          </a:p>
        </c:rich>
      </c:tx>
      <c:layout>
        <c:manualLayout>
          <c:xMode val="edge"/>
          <c:yMode val="edge"/>
          <c:x val="0.26711810024727911"/>
          <c:y val="0.60265626672882278"/>
        </c:manualLayout>
      </c:layout>
      <c:overlay val="0"/>
      <c:spPr>
        <a:solidFill>
          <a:schemeClr val="bg2"/>
        </a:solidFill>
        <a:ln>
          <a:noFill/>
        </a:ln>
        <a:effectLst/>
      </c:spPr>
      <c:txPr>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endParaRPr lang="de-DE"/>
        </a:p>
      </c:txPr>
    </c:title>
    <c:autoTitleDeleted val="0"/>
    <c:plotArea>
      <c:layout>
        <c:manualLayout>
          <c:layoutTarget val="inner"/>
          <c:xMode val="edge"/>
          <c:yMode val="edge"/>
          <c:x val="0.1973969159524934"/>
          <c:y val="0.16557472746917387"/>
          <c:w val="0.56549974972263994"/>
          <c:h val="0.75694245274806016"/>
        </c:manualLayout>
      </c:layout>
      <c:radarChart>
        <c:radarStyle val="filled"/>
        <c:varyColors val="0"/>
        <c:ser>
          <c:idx val="0"/>
          <c:order val="0"/>
          <c:tx>
            <c:strRef>
              <c:f>'Capacity Assessment Results'!$C$11</c:f>
              <c:strCache>
                <c:ptCount val="1"/>
                <c:pt idx="0">
                  <c:v>Management Commitment</c:v>
                </c:pt>
              </c:strCache>
            </c:strRef>
          </c:tx>
          <c:spPr>
            <a:solidFill>
              <a:srgbClr val="C40635">
                <a:alpha val="80000"/>
              </a:srgbClr>
            </a:solidFill>
            <a:ln>
              <a:noFill/>
            </a:ln>
            <a:effectLst/>
          </c:spPr>
          <c:val>
            <c:numRef>
              <c:f>('Capacity Assessment Results'!$D$47,'Capacity Assessment Results'!$J$47:$NF$47)</c:f>
              <c:numCache>
                <c:formatCode>General</c:formatCode>
                <c:ptCount val="3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17DE-41CE-BC9B-C66F88177AA2}"/>
            </c:ext>
          </c:extLst>
        </c:ser>
        <c:ser>
          <c:idx val="1"/>
          <c:order val="1"/>
          <c:tx>
            <c:strRef>
              <c:f>'Capacity Assessment Results'!$C$12</c:f>
              <c:strCache>
                <c:ptCount val="1"/>
                <c:pt idx="0">
                  <c:v>Energy Strategy &amp; Action Plan </c:v>
                </c:pt>
              </c:strCache>
            </c:strRef>
          </c:tx>
          <c:spPr>
            <a:solidFill>
              <a:srgbClr val="F75834">
                <a:alpha val="80000"/>
              </a:srgbClr>
            </a:solidFill>
            <a:ln>
              <a:noFill/>
            </a:ln>
            <a:effectLst/>
          </c:spPr>
          <c:val>
            <c:numRef>
              <c:f>('Capacity Assessment Results'!$D$48,'Capacity Assessment Results'!$J$48:$NF$48)</c:f>
              <c:numCache>
                <c:formatCode>General</c:formatCode>
                <c:ptCount val="362"/>
                <c:pt idx="0" formatCode="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17DE-41CE-BC9B-C66F88177AA2}"/>
            </c:ext>
          </c:extLst>
        </c:ser>
        <c:ser>
          <c:idx val="2"/>
          <c:order val="2"/>
          <c:tx>
            <c:strRef>
              <c:f>'Capacity Assessment Results'!$C$13</c:f>
              <c:strCache>
                <c:ptCount val="1"/>
                <c:pt idx="0">
                  <c:v>Management &amp; Stakeholders</c:v>
                </c:pt>
              </c:strCache>
            </c:strRef>
          </c:tx>
          <c:spPr>
            <a:solidFill>
              <a:srgbClr val="F6C130">
                <a:alpha val="80000"/>
              </a:srgbClr>
            </a:solidFill>
            <a:ln>
              <a:noFill/>
            </a:ln>
            <a:effectLst/>
          </c:spPr>
          <c:val>
            <c:numRef>
              <c:f>('Capacity Assessment Results'!$D$49,'Capacity Assessment Results'!$J$49:$NF$49)</c:f>
              <c:numCache>
                <c:formatCode>General</c:formatCode>
                <c:ptCount val="362"/>
                <c:pt idx="0" formatCode="0%">
                  <c:v>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17DE-41CE-BC9B-C66F88177AA2}"/>
            </c:ext>
          </c:extLst>
        </c:ser>
        <c:dLbls>
          <c:showLegendKey val="0"/>
          <c:showVal val="0"/>
          <c:showCatName val="0"/>
          <c:showSerName val="0"/>
          <c:showPercent val="0"/>
          <c:showBubbleSize val="0"/>
        </c:dLbls>
        <c:axId val="217495808"/>
        <c:axId val="217509888"/>
      </c:radarChart>
      <c:catAx>
        <c:axId val="217495808"/>
        <c:scaling>
          <c:orientation val="minMax"/>
        </c:scaling>
        <c:delete val="1"/>
        <c:axPos val="b"/>
        <c:majorTickMark val="none"/>
        <c:minorTickMark val="none"/>
        <c:tickLblPos val="nextTo"/>
        <c:crossAx val="217509888"/>
        <c:crosses val="autoZero"/>
        <c:auto val="1"/>
        <c:lblAlgn val="ctr"/>
        <c:lblOffset val="100"/>
        <c:noMultiLvlLbl val="0"/>
      </c:catAx>
      <c:valAx>
        <c:axId val="217509888"/>
        <c:scaling>
          <c:orientation val="minMax"/>
          <c:max val="1"/>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17495808"/>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r>
              <a:rPr lang="lv-LV">
                <a:solidFill>
                  <a:schemeClr val="tx1">
                    <a:lumMod val="85000"/>
                    <a:lumOff val="15000"/>
                  </a:schemeClr>
                </a:solidFill>
                <a:latin typeface="Arial Black" panose="020B0A04020102020204" pitchFamily="34" charset="0"/>
              </a:rPr>
              <a:t>ENERGY</a:t>
            </a:r>
            <a:r>
              <a:rPr lang="lv-LV" baseline="0">
                <a:solidFill>
                  <a:schemeClr val="tx1">
                    <a:lumMod val="85000"/>
                    <a:lumOff val="15000"/>
                  </a:schemeClr>
                </a:solidFill>
                <a:latin typeface="Arial Black" panose="020B0A04020102020204" pitchFamily="34" charset="0"/>
              </a:rPr>
              <a:t> </a:t>
            </a:r>
          </a:p>
          <a:p>
            <a:pPr>
              <a:defRPr>
                <a:solidFill>
                  <a:schemeClr val="tx1">
                    <a:lumMod val="85000"/>
                    <a:lumOff val="15000"/>
                  </a:schemeClr>
                </a:solidFill>
                <a:latin typeface="Arial Black" panose="020B0A04020102020204" pitchFamily="34" charset="0"/>
              </a:defRPr>
            </a:pPr>
            <a:r>
              <a:rPr lang="lv-LV" baseline="0">
                <a:solidFill>
                  <a:schemeClr val="tx1">
                    <a:lumMod val="85000"/>
                    <a:lumOff val="15000"/>
                  </a:schemeClr>
                </a:solidFill>
                <a:latin typeface="Arial Black" panose="020B0A04020102020204" pitchFamily="34" charset="0"/>
              </a:rPr>
              <a:t>PLANNING</a:t>
            </a:r>
            <a:endParaRPr lang="lv-LV">
              <a:solidFill>
                <a:schemeClr val="tx1">
                  <a:lumMod val="85000"/>
                  <a:lumOff val="15000"/>
                </a:schemeClr>
              </a:solidFill>
              <a:latin typeface="Arial Black" panose="020B0A04020102020204" pitchFamily="34" charset="0"/>
            </a:endParaRPr>
          </a:p>
        </c:rich>
      </c:tx>
      <c:layout>
        <c:manualLayout>
          <c:xMode val="edge"/>
          <c:yMode val="edge"/>
          <c:x val="0.45784737553575061"/>
          <c:y val="0.1766809124866919"/>
        </c:manualLayout>
      </c:layout>
      <c:overlay val="0"/>
      <c:spPr>
        <a:solidFill>
          <a:schemeClr val="bg2"/>
        </a:solidFill>
        <a:ln>
          <a:noFill/>
        </a:ln>
        <a:effectLst/>
      </c:spPr>
      <c:txPr>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endParaRPr lang="de-DE"/>
        </a:p>
      </c:txPr>
    </c:title>
    <c:autoTitleDeleted val="0"/>
    <c:plotArea>
      <c:layout>
        <c:manualLayout>
          <c:layoutTarget val="inner"/>
          <c:xMode val="edge"/>
          <c:yMode val="edge"/>
          <c:x val="0.1973969159524934"/>
          <c:y val="0.16557472746917387"/>
          <c:w val="0.56549974972263994"/>
          <c:h val="0.75694245274806016"/>
        </c:manualLayout>
      </c:layout>
      <c:radarChart>
        <c:radarStyle val="filled"/>
        <c:varyColors val="0"/>
        <c:ser>
          <c:idx val="0"/>
          <c:order val="0"/>
          <c:tx>
            <c:strRef>
              <c:f>'Capacity Assessment Results'!$C$16</c:f>
              <c:strCache>
                <c:ptCount val="1"/>
                <c:pt idx="0">
                  <c:v>Regulatory Compliance </c:v>
                </c:pt>
              </c:strCache>
            </c:strRef>
          </c:tx>
          <c:spPr>
            <a:solidFill>
              <a:srgbClr val="E32132">
                <a:alpha val="80000"/>
              </a:srgbClr>
            </a:solidFill>
            <a:ln>
              <a:noFill/>
            </a:ln>
            <a:effectLst/>
          </c:spPr>
          <c:val>
            <c:numRef>
              <c:f>('Capacity Assessment Results'!$D$50,'Capacity Assessment Results'!$J$50:$NF$50)</c:f>
              <c:numCache>
                <c:formatCode>General</c:formatCode>
                <c:ptCount val="362"/>
                <c:pt idx="0" formatCode="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32E3-480E-B411-9FA7AEBA3153}"/>
            </c:ext>
          </c:extLst>
        </c:ser>
        <c:ser>
          <c:idx val="1"/>
          <c:order val="1"/>
          <c:tx>
            <c:strRef>
              <c:f>'Capacity Assessment Results'!$C$17</c:f>
              <c:strCache>
                <c:ptCount val="1"/>
                <c:pt idx="0">
                  <c:v>Monitoring and Analyzing Energy Use</c:v>
                </c:pt>
              </c:strCache>
            </c:strRef>
          </c:tx>
          <c:spPr>
            <a:solidFill>
              <a:srgbClr val="009488">
                <a:alpha val="80000"/>
              </a:srgbClr>
            </a:solidFill>
            <a:ln>
              <a:noFill/>
            </a:ln>
            <a:effectLst/>
          </c:spPr>
          <c:val>
            <c:numRef>
              <c:f>('Capacity Assessment Results'!$D$51,'Capacity Assessment Results'!$J$51:$NF$51)</c:f>
              <c:numCache>
                <c:formatCode>General</c:formatCode>
                <c:ptCount val="362"/>
                <c:pt idx="0" formatCode="0%">
                  <c:v>0.58333333333333337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0.58333333333333337</c:v>
                </c:pt>
                <c:pt idx="74">
                  <c:v>0.58333333333333337</c:v>
                </c:pt>
                <c:pt idx="75">
                  <c:v>0.58333333333333337</c:v>
                </c:pt>
                <c:pt idx="76">
                  <c:v>0.58333333333333337</c:v>
                </c:pt>
                <c:pt idx="77">
                  <c:v>0.58333333333333337</c:v>
                </c:pt>
                <c:pt idx="78">
                  <c:v>0.58333333333333337</c:v>
                </c:pt>
                <c:pt idx="79">
                  <c:v>0.58333333333333337</c:v>
                </c:pt>
                <c:pt idx="80">
                  <c:v>0.58333333333333337</c:v>
                </c:pt>
                <c:pt idx="81">
                  <c:v>0.58333333333333337</c:v>
                </c:pt>
                <c:pt idx="82">
                  <c:v>0.58333333333333337</c:v>
                </c:pt>
                <c:pt idx="83">
                  <c:v>0.58333333333333337</c:v>
                </c:pt>
                <c:pt idx="84">
                  <c:v>0.58333333333333337</c:v>
                </c:pt>
                <c:pt idx="85">
                  <c:v>0.58333333333333337</c:v>
                </c:pt>
                <c:pt idx="86">
                  <c:v>0.58333333333333337</c:v>
                </c:pt>
                <c:pt idx="87">
                  <c:v>0.58333333333333337</c:v>
                </c:pt>
                <c:pt idx="88">
                  <c:v>0.58333333333333337</c:v>
                </c:pt>
                <c:pt idx="89">
                  <c:v>0.58333333333333337</c:v>
                </c:pt>
                <c:pt idx="90">
                  <c:v>0.58333333333333337</c:v>
                </c:pt>
                <c:pt idx="91">
                  <c:v>0.58333333333333337</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32E3-480E-B411-9FA7AEBA3153}"/>
            </c:ext>
          </c:extLst>
        </c:ser>
        <c:ser>
          <c:idx val="2"/>
          <c:order val="2"/>
          <c:tx>
            <c:strRef>
              <c:f>'Capacity Assessment Results'!$C$18</c:f>
              <c:strCache>
                <c:ptCount val="1"/>
                <c:pt idx="0">
                  <c:v>Target Setting</c:v>
                </c:pt>
              </c:strCache>
            </c:strRef>
          </c:tx>
          <c:spPr>
            <a:solidFill>
              <a:srgbClr val="C3B427">
                <a:alpha val="80000"/>
              </a:srgbClr>
            </a:solidFill>
            <a:ln>
              <a:noFill/>
            </a:ln>
            <a:effectLst/>
          </c:spPr>
          <c:val>
            <c:numRef>
              <c:f>('Capacity Assessment Results'!$D$52,'Capacity Assessment Results'!$J$52:$NF$52)</c:f>
              <c:numCache>
                <c:formatCode>General</c:formatCode>
                <c:ptCount val="362"/>
                <c:pt idx="0" formatCode="0%">
                  <c:v>0.2857142857142857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0.2857142857142857</c:v>
                </c:pt>
                <c:pt idx="92">
                  <c:v>0.2857142857142857</c:v>
                </c:pt>
                <c:pt idx="93">
                  <c:v>0.2857142857142857</c:v>
                </c:pt>
                <c:pt idx="94">
                  <c:v>0.2857142857142857</c:v>
                </c:pt>
                <c:pt idx="95">
                  <c:v>0.2857142857142857</c:v>
                </c:pt>
                <c:pt idx="96">
                  <c:v>0.2857142857142857</c:v>
                </c:pt>
                <c:pt idx="97">
                  <c:v>0.2857142857142857</c:v>
                </c:pt>
                <c:pt idx="98">
                  <c:v>0.2857142857142857</c:v>
                </c:pt>
                <c:pt idx="99">
                  <c:v>0.2857142857142857</c:v>
                </c:pt>
                <c:pt idx="100">
                  <c:v>0.2857142857142857</c:v>
                </c:pt>
                <c:pt idx="101">
                  <c:v>0.2857142857142857</c:v>
                </c:pt>
                <c:pt idx="102">
                  <c:v>0.2857142857142857</c:v>
                </c:pt>
                <c:pt idx="103">
                  <c:v>0.2857142857142857</c:v>
                </c:pt>
                <c:pt idx="104">
                  <c:v>0.2857142857142857</c:v>
                </c:pt>
                <c:pt idx="105">
                  <c:v>0.2857142857142857</c:v>
                </c:pt>
                <c:pt idx="106">
                  <c:v>0.2857142857142857</c:v>
                </c:pt>
                <c:pt idx="107">
                  <c:v>0.2857142857142857</c:v>
                </c:pt>
                <c:pt idx="108">
                  <c:v>0.2857142857142857</c:v>
                </c:pt>
                <c:pt idx="109">
                  <c:v>0.2857142857142857</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32E3-480E-B411-9FA7AEBA3153}"/>
            </c:ext>
          </c:extLst>
        </c:ser>
        <c:dLbls>
          <c:showLegendKey val="0"/>
          <c:showVal val="0"/>
          <c:showCatName val="0"/>
          <c:showSerName val="0"/>
          <c:showPercent val="0"/>
          <c:showBubbleSize val="0"/>
        </c:dLbls>
        <c:axId val="217946368"/>
        <c:axId val="217948160"/>
      </c:radarChart>
      <c:catAx>
        <c:axId val="217946368"/>
        <c:scaling>
          <c:orientation val="minMax"/>
        </c:scaling>
        <c:delete val="1"/>
        <c:axPos val="b"/>
        <c:majorTickMark val="none"/>
        <c:minorTickMark val="none"/>
        <c:tickLblPos val="nextTo"/>
        <c:crossAx val="217948160"/>
        <c:crosses val="autoZero"/>
        <c:auto val="1"/>
        <c:lblAlgn val="ctr"/>
        <c:lblOffset val="100"/>
        <c:noMultiLvlLbl val="0"/>
      </c:catAx>
      <c:valAx>
        <c:axId val="217948160"/>
        <c:scaling>
          <c:orientation val="minMax"/>
          <c:max val="1"/>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17946368"/>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r>
              <a:rPr lang="lv-LV">
                <a:solidFill>
                  <a:schemeClr val="tx1">
                    <a:lumMod val="85000"/>
                    <a:lumOff val="15000"/>
                  </a:schemeClr>
                </a:solidFill>
                <a:latin typeface="Arial Black" panose="020B0A04020102020204" pitchFamily="34" charset="0"/>
              </a:rPr>
              <a:t>IMPLEMENTATION</a:t>
            </a:r>
          </a:p>
        </c:rich>
      </c:tx>
      <c:layout>
        <c:manualLayout>
          <c:xMode val="edge"/>
          <c:yMode val="edge"/>
          <c:x val="0.4228380354804433"/>
          <c:y val="0.14681101048396814"/>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endParaRPr lang="de-DE"/>
        </a:p>
      </c:txPr>
    </c:title>
    <c:autoTitleDeleted val="0"/>
    <c:plotArea>
      <c:layout>
        <c:manualLayout>
          <c:layoutTarget val="inner"/>
          <c:xMode val="edge"/>
          <c:yMode val="edge"/>
          <c:x val="0.19711295848171442"/>
          <c:y val="0.15493655405226175"/>
          <c:w val="0.56549974972263994"/>
          <c:h val="0.75694245274806016"/>
        </c:manualLayout>
      </c:layout>
      <c:radarChart>
        <c:radarStyle val="filled"/>
        <c:varyColors val="0"/>
        <c:ser>
          <c:idx val="0"/>
          <c:order val="0"/>
          <c:tx>
            <c:strRef>
              <c:f>'Capacity Assessment Results'!$C$21</c:f>
              <c:strCache>
                <c:ptCount val="1"/>
                <c:pt idx="0">
                  <c:v>Communication </c:v>
                </c:pt>
              </c:strCache>
            </c:strRef>
          </c:tx>
          <c:spPr>
            <a:solidFill>
              <a:srgbClr val="6194B6">
                <a:alpha val="80000"/>
              </a:srgbClr>
            </a:solidFill>
            <a:ln>
              <a:noFill/>
            </a:ln>
            <a:effectLst/>
          </c:spPr>
          <c:val>
            <c:numRef>
              <c:f>('Capacity Assessment Results'!$D$53,'Capacity Assessment Results'!$J$53:$NF$53)</c:f>
              <c:numCache>
                <c:formatCode>General</c:formatCode>
                <c:ptCount val="3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6EFA-4D3B-8F19-8567257E30CB}"/>
            </c:ext>
          </c:extLst>
        </c:ser>
        <c:ser>
          <c:idx val="1"/>
          <c:order val="1"/>
          <c:tx>
            <c:strRef>
              <c:f>'Capacity Assessment Results'!$C$22</c:f>
              <c:strCache>
                <c:ptCount val="1"/>
                <c:pt idx="0">
                  <c:v>Documentation</c:v>
                </c:pt>
              </c:strCache>
            </c:strRef>
          </c:tx>
          <c:spPr>
            <a:solidFill>
              <a:srgbClr val="9FC385">
                <a:alpha val="80000"/>
              </a:srgbClr>
            </a:solidFill>
            <a:ln>
              <a:noFill/>
            </a:ln>
            <a:effectLst/>
          </c:spPr>
          <c:val>
            <c:numRef>
              <c:f>('Capacity Assessment Results'!$D$54,'Capacity Assessment Results'!$J$54:$NF$54)</c:f>
              <c:numCache>
                <c:formatCode>General</c:formatCode>
                <c:ptCount val="362"/>
                <c:pt idx="0" formatCode="0%">
                  <c:v>0.33333333333333331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0.33333333333333331</c:v>
                </c:pt>
                <c:pt idx="128">
                  <c:v>0.33333333333333331</c:v>
                </c:pt>
                <c:pt idx="129">
                  <c:v>0.33333333333333331</c:v>
                </c:pt>
                <c:pt idx="130">
                  <c:v>0.33333333333333331</c:v>
                </c:pt>
                <c:pt idx="131">
                  <c:v>0.33333333333333331</c:v>
                </c:pt>
                <c:pt idx="132">
                  <c:v>0.33333333333333331</c:v>
                </c:pt>
                <c:pt idx="133">
                  <c:v>0.33333333333333331</c:v>
                </c:pt>
                <c:pt idx="134">
                  <c:v>0.33333333333333331</c:v>
                </c:pt>
                <c:pt idx="135">
                  <c:v>0.33333333333333331</c:v>
                </c:pt>
                <c:pt idx="136">
                  <c:v>0.33333333333333331</c:v>
                </c:pt>
                <c:pt idx="137">
                  <c:v>0.33333333333333331</c:v>
                </c:pt>
                <c:pt idx="138">
                  <c:v>0.33333333333333331</c:v>
                </c:pt>
                <c:pt idx="139">
                  <c:v>0.33333333333333331</c:v>
                </c:pt>
                <c:pt idx="140">
                  <c:v>0.33333333333333331</c:v>
                </c:pt>
                <c:pt idx="141">
                  <c:v>0.33333333333333331</c:v>
                </c:pt>
                <c:pt idx="142">
                  <c:v>0.33333333333333331</c:v>
                </c:pt>
                <c:pt idx="143">
                  <c:v>0.33333333333333331</c:v>
                </c:pt>
                <c:pt idx="144">
                  <c:v>0.33333333333333331</c:v>
                </c:pt>
                <c:pt idx="145">
                  <c:v>0.33333333333333331</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6EFA-4D3B-8F19-8567257E30CB}"/>
            </c:ext>
          </c:extLst>
        </c:ser>
        <c:ser>
          <c:idx val="2"/>
          <c:order val="2"/>
          <c:tx>
            <c:strRef>
              <c:f>'Capacity Assessment Results'!$C$23</c:f>
              <c:strCache>
                <c:ptCount val="1"/>
                <c:pt idx="0">
                  <c:v>Operational Control </c:v>
                </c:pt>
              </c:strCache>
            </c:strRef>
          </c:tx>
          <c:spPr>
            <a:solidFill>
              <a:srgbClr val="EDA528">
                <a:alpha val="80000"/>
              </a:srgbClr>
            </a:solidFill>
            <a:ln>
              <a:noFill/>
            </a:ln>
            <a:effectLst/>
          </c:spPr>
          <c:val>
            <c:numRef>
              <c:f>('Capacity Assessment Results'!$D$55,'Capacity Assessment Results'!$J$55:$NF$55)</c:f>
              <c:numCache>
                <c:formatCode>General</c:formatCode>
                <c:ptCount val="362"/>
                <c:pt idx="0" formatCode="0%">
                  <c:v>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0.2</c:v>
                </c:pt>
                <c:pt idx="146">
                  <c:v>0.2</c:v>
                </c:pt>
                <c:pt idx="147">
                  <c:v>0.2</c:v>
                </c:pt>
                <c:pt idx="148">
                  <c:v>0.2</c:v>
                </c:pt>
                <c:pt idx="149">
                  <c:v>0.2</c:v>
                </c:pt>
                <c:pt idx="150">
                  <c:v>0.2</c:v>
                </c:pt>
                <c:pt idx="151">
                  <c:v>0.2</c:v>
                </c:pt>
                <c:pt idx="152">
                  <c:v>0.2</c:v>
                </c:pt>
                <c:pt idx="153">
                  <c:v>0.2</c:v>
                </c:pt>
                <c:pt idx="154">
                  <c:v>0.2</c:v>
                </c:pt>
                <c:pt idx="155">
                  <c:v>0.2</c:v>
                </c:pt>
                <c:pt idx="156">
                  <c:v>0.2</c:v>
                </c:pt>
                <c:pt idx="157">
                  <c:v>0.2</c:v>
                </c:pt>
                <c:pt idx="158">
                  <c:v>0.2</c:v>
                </c:pt>
                <c:pt idx="159">
                  <c:v>0.2</c:v>
                </c:pt>
                <c:pt idx="160">
                  <c:v>0.2</c:v>
                </c:pt>
                <c:pt idx="161">
                  <c:v>0.2</c:v>
                </c:pt>
                <c:pt idx="162">
                  <c:v>0.2</c:v>
                </c:pt>
                <c:pt idx="163">
                  <c:v>0.2</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6EFA-4D3B-8F19-8567257E30CB}"/>
            </c:ext>
          </c:extLst>
        </c:ser>
        <c:ser>
          <c:idx val="3"/>
          <c:order val="3"/>
          <c:tx>
            <c:strRef>
              <c:f>'Capacity Assessment Results'!$C$24</c:f>
              <c:strCache>
                <c:ptCount val="1"/>
                <c:pt idx="0">
                  <c:v>Design </c:v>
                </c:pt>
              </c:strCache>
            </c:strRef>
          </c:tx>
          <c:spPr>
            <a:solidFill>
              <a:srgbClr val="282F58">
                <a:alpha val="80000"/>
              </a:srgbClr>
            </a:solidFill>
            <a:ln>
              <a:noFill/>
            </a:ln>
            <a:effectLst/>
          </c:spPr>
          <c:val>
            <c:numRef>
              <c:f>('Capacity Assessment Results'!$D$56,'Capacity Assessment Results'!$J$56:$NF$56)</c:f>
              <c:numCache>
                <c:formatCode>General</c:formatCode>
                <c:ptCount val="362"/>
                <c:pt idx="0" formatCode="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3-6EFA-4D3B-8F19-8567257E30CB}"/>
            </c:ext>
          </c:extLst>
        </c:ser>
        <c:ser>
          <c:idx val="4"/>
          <c:order val="4"/>
          <c:tx>
            <c:strRef>
              <c:f>'Capacity Assessment Results'!$C$25</c:f>
              <c:strCache>
                <c:ptCount val="1"/>
                <c:pt idx="0">
                  <c:v>Procurement of Energy Services, Products, Equipment and Energy</c:v>
                </c:pt>
              </c:strCache>
            </c:strRef>
          </c:tx>
          <c:spPr>
            <a:solidFill>
              <a:srgbClr val="E25725">
                <a:alpha val="80000"/>
              </a:srgbClr>
            </a:solidFill>
            <a:ln>
              <a:noFill/>
            </a:ln>
            <a:effectLst/>
          </c:spPr>
          <c:val>
            <c:numRef>
              <c:f>('Capacity Assessment Results'!$D$57,'Capacity Assessment Results'!$J$57:$NF$57)</c:f>
              <c:numCache>
                <c:formatCode>General</c:formatCode>
                <c:ptCount val="362"/>
                <c:pt idx="0" formatCode="0%">
                  <c:v>0.6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0.6</c:v>
                </c:pt>
                <c:pt idx="182">
                  <c:v>0.6</c:v>
                </c:pt>
                <c:pt idx="183">
                  <c:v>0.6</c:v>
                </c:pt>
                <c:pt idx="184">
                  <c:v>0.6</c:v>
                </c:pt>
                <c:pt idx="185">
                  <c:v>0.6</c:v>
                </c:pt>
                <c:pt idx="186">
                  <c:v>0.6</c:v>
                </c:pt>
                <c:pt idx="187">
                  <c:v>0.6</c:v>
                </c:pt>
                <c:pt idx="188">
                  <c:v>0.6</c:v>
                </c:pt>
                <c:pt idx="189">
                  <c:v>0.6</c:v>
                </c:pt>
                <c:pt idx="190">
                  <c:v>0.6</c:v>
                </c:pt>
                <c:pt idx="191">
                  <c:v>0.6</c:v>
                </c:pt>
                <c:pt idx="192">
                  <c:v>0.6</c:v>
                </c:pt>
                <c:pt idx="193">
                  <c:v>0.6</c:v>
                </c:pt>
                <c:pt idx="194">
                  <c:v>0.6</c:v>
                </c:pt>
                <c:pt idx="195">
                  <c:v>0.6</c:v>
                </c:pt>
                <c:pt idx="196">
                  <c:v>0.6</c:v>
                </c:pt>
                <c:pt idx="197">
                  <c:v>0.6</c:v>
                </c:pt>
                <c:pt idx="198">
                  <c:v>0.6</c:v>
                </c:pt>
                <c:pt idx="199">
                  <c:v>0.6</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4-6EFA-4D3B-8F19-8567257E30CB}"/>
            </c:ext>
          </c:extLst>
        </c:ser>
        <c:ser>
          <c:idx val="5"/>
          <c:order val="5"/>
          <c:tx>
            <c:strRef>
              <c:f>'Capacity Assessment Results'!$C$26</c:f>
              <c:strCache>
                <c:ptCount val="1"/>
                <c:pt idx="0">
                  <c:v>Checking and Management Review</c:v>
                </c:pt>
              </c:strCache>
            </c:strRef>
          </c:tx>
          <c:spPr>
            <a:solidFill>
              <a:srgbClr val="70AD47">
                <a:alpha val="80000"/>
              </a:srgbClr>
            </a:solidFill>
            <a:ln>
              <a:noFill/>
            </a:ln>
            <a:effectLst/>
          </c:spPr>
          <c:val>
            <c:numRef>
              <c:f>('Capacity Assessment Results'!$D$58,'Capacity Assessment Results'!$J$58:$NF$58)</c:f>
              <c:numCache>
                <c:formatCode>General</c:formatCode>
                <c:ptCount val="3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5-6EFA-4D3B-8F19-8567257E30CB}"/>
            </c:ext>
          </c:extLst>
        </c:ser>
        <c:dLbls>
          <c:showLegendKey val="0"/>
          <c:showVal val="0"/>
          <c:showCatName val="0"/>
          <c:showSerName val="0"/>
          <c:showPercent val="0"/>
          <c:showBubbleSize val="0"/>
        </c:dLbls>
        <c:axId val="218013056"/>
        <c:axId val="218027136"/>
      </c:radarChart>
      <c:catAx>
        <c:axId val="218013056"/>
        <c:scaling>
          <c:orientation val="minMax"/>
        </c:scaling>
        <c:delete val="1"/>
        <c:axPos val="b"/>
        <c:majorTickMark val="none"/>
        <c:minorTickMark val="none"/>
        <c:tickLblPos val="nextTo"/>
        <c:crossAx val="218027136"/>
        <c:crosses val="autoZero"/>
        <c:auto val="1"/>
        <c:lblAlgn val="ctr"/>
        <c:lblOffset val="100"/>
        <c:noMultiLvlLbl val="0"/>
      </c:catAx>
      <c:valAx>
        <c:axId val="218027136"/>
        <c:scaling>
          <c:orientation val="minMax"/>
          <c:max val="1"/>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18013056"/>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r>
              <a:rPr lang="lv-LV">
                <a:solidFill>
                  <a:schemeClr val="tx1">
                    <a:lumMod val="85000"/>
                    <a:lumOff val="15000"/>
                  </a:schemeClr>
                </a:solidFill>
                <a:latin typeface="Arial Black" panose="020B0A04020102020204" pitchFamily="34" charset="0"/>
              </a:rPr>
              <a:t>RESOURCES</a:t>
            </a:r>
          </a:p>
        </c:rich>
      </c:tx>
      <c:layout>
        <c:manualLayout>
          <c:xMode val="edge"/>
          <c:yMode val="edge"/>
          <c:x val="0.50632736399998324"/>
          <c:y val="0.4969348757004704"/>
        </c:manualLayout>
      </c:layout>
      <c:overlay val="0"/>
      <c:spPr>
        <a:solidFill>
          <a:schemeClr val="bg2"/>
        </a:solidFill>
        <a:ln>
          <a:noFill/>
        </a:ln>
        <a:effectLst/>
      </c:spPr>
      <c:txPr>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endParaRPr lang="de-DE"/>
        </a:p>
      </c:txPr>
    </c:title>
    <c:autoTitleDeleted val="0"/>
    <c:plotArea>
      <c:layout>
        <c:manualLayout>
          <c:layoutTarget val="inner"/>
          <c:xMode val="edge"/>
          <c:yMode val="edge"/>
          <c:x val="0.1973969159524934"/>
          <c:y val="0.16557472746917387"/>
          <c:w val="0.56549974972263994"/>
          <c:h val="0.75694245274806016"/>
        </c:manualLayout>
      </c:layout>
      <c:radarChart>
        <c:radarStyle val="filled"/>
        <c:varyColors val="0"/>
        <c:ser>
          <c:idx val="0"/>
          <c:order val="0"/>
          <c:tx>
            <c:strRef>
              <c:f>'Capacity Assessment Results'!$C$29</c:f>
              <c:strCache>
                <c:ptCount val="1"/>
                <c:pt idx="0">
                  <c:v>Competence, Training and Awareness</c:v>
                </c:pt>
              </c:strCache>
            </c:strRef>
          </c:tx>
          <c:spPr>
            <a:solidFill>
              <a:srgbClr val="282F58">
                <a:alpha val="80000"/>
              </a:srgbClr>
            </a:solidFill>
            <a:ln>
              <a:noFill/>
            </a:ln>
            <a:effectLst/>
          </c:spPr>
          <c:val>
            <c:numRef>
              <c:f>('Capacity Assessment Results'!$D$59,'Capacity Assessment Results'!$J$59:$NF$59)</c:f>
              <c:numCache>
                <c:formatCode>General</c:formatCode>
                <c:ptCount val="362"/>
                <c:pt idx="0" formatCode="0%">
                  <c:v>0.33333333333333331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0.33333333333333331</c:v>
                </c:pt>
                <c:pt idx="218">
                  <c:v>0.33333333333333331</c:v>
                </c:pt>
                <c:pt idx="219">
                  <c:v>0.33333333333333331</c:v>
                </c:pt>
                <c:pt idx="220">
                  <c:v>0.33333333333333331</c:v>
                </c:pt>
                <c:pt idx="221">
                  <c:v>0.33333333333333331</c:v>
                </c:pt>
                <c:pt idx="222">
                  <c:v>0.33333333333333331</c:v>
                </c:pt>
                <c:pt idx="223">
                  <c:v>0.33333333333333331</c:v>
                </c:pt>
                <c:pt idx="224">
                  <c:v>0.33333333333333331</c:v>
                </c:pt>
                <c:pt idx="225">
                  <c:v>0.33333333333333331</c:v>
                </c:pt>
                <c:pt idx="226">
                  <c:v>0.33333333333333331</c:v>
                </c:pt>
                <c:pt idx="227">
                  <c:v>0.33333333333333331</c:v>
                </c:pt>
                <c:pt idx="228">
                  <c:v>0.33333333333333331</c:v>
                </c:pt>
                <c:pt idx="229">
                  <c:v>0.33333333333333331</c:v>
                </c:pt>
                <c:pt idx="230">
                  <c:v>0.33333333333333331</c:v>
                </c:pt>
                <c:pt idx="231">
                  <c:v>0.33333333333333331</c:v>
                </c:pt>
                <c:pt idx="232">
                  <c:v>0.33333333333333331</c:v>
                </c:pt>
                <c:pt idx="233">
                  <c:v>0.33333333333333331</c:v>
                </c:pt>
                <c:pt idx="234">
                  <c:v>0.33333333333333331</c:v>
                </c:pt>
                <c:pt idx="235">
                  <c:v>0.33333333333333331</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9E07-43DB-B2A1-2B16275F329C}"/>
            </c:ext>
          </c:extLst>
        </c:ser>
        <c:ser>
          <c:idx val="1"/>
          <c:order val="1"/>
          <c:tx>
            <c:strRef>
              <c:f>'Capacity Assessment Results'!$C$30</c:f>
              <c:strCache>
                <c:ptCount val="1"/>
                <c:pt idx="0">
                  <c:v>Financial Resources and Energy Financial Commitment</c:v>
                </c:pt>
              </c:strCache>
            </c:strRef>
          </c:tx>
          <c:spPr>
            <a:solidFill>
              <a:srgbClr val="E25725">
                <a:alpha val="80000"/>
              </a:srgbClr>
            </a:solidFill>
            <a:ln>
              <a:noFill/>
            </a:ln>
            <a:effectLst/>
          </c:spPr>
          <c:val>
            <c:numRef>
              <c:f>('Capacity Assessment Results'!$D$60,'Capacity Assessment Results'!$J$60:$NF$60)</c:f>
              <c:numCache>
                <c:formatCode>General</c:formatCode>
                <c:ptCount val="362"/>
                <c:pt idx="0" formatCode="0%">
                  <c:v>0.8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0.8</c:v>
                </c:pt>
                <c:pt idx="236">
                  <c:v>0.8</c:v>
                </c:pt>
                <c:pt idx="237">
                  <c:v>0.8</c:v>
                </c:pt>
                <c:pt idx="238">
                  <c:v>0.8</c:v>
                </c:pt>
                <c:pt idx="239">
                  <c:v>0.8</c:v>
                </c:pt>
                <c:pt idx="240">
                  <c:v>0.8</c:v>
                </c:pt>
                <c:pt idx="241">
                  <c:v>0.8</c:v>
                </c:pt>
                <c:pt idx="242">
                  <c:v>0.8</c:v>
                </c:pt>
                <c:pt idx="243">
                  <c:v>0.8</c:v>
                </c:pt>
                <c:pt idx="244">
                  <c:v>0.8</c:v>
                </c:pt>
                <c:pt idx="245">
                  <c:v>0.8</c:v>
                </c:pt>
                <c:pt idx="246">
                  <c:v>0.8</c:v>
                </c:pt>
                <c:pt idx="247">
                  <c:v>0.8</c:v>
                </c:pt>
                <c:pt idx="248">
                  <c:v>0.8</c:v>
                </c:pt>
                <c:pt idx="249">
                  <c:v>0.8</c:v>
                </c:pt>
                <c:pt idx="250">
                  <c:v>0.8</c:v>
                </c:pt>
                <c:pt idx="251">
                  <c:v>0.8</c:v>
                </c:pt>
                <c:pt idx="252">
                  <c:v>0.8</c:v>
                </c:pt>
                <c:pt idx="253">
                  <c:v>0.8</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9E07-43DB-B2A1-2B16275F329C}"/>
            </c:ext>
          </c:extLst>
        </c:ser>
        <c:ser>
          <c:idx val="2"/>
          <c:order val="2"/>
          <c:tx>
            <c:strRef>
              <c:f>'Capacity Assessment Results'!$C$31</c:f>
              <c:strCache>
                <c:ptCount val="1"/>
                <c:pt idx="0">
                  <c:v>Human Resources and Inter-Relationships </c:v>
                </c:pt>
              </c:strCache>
            </c:strRef>
          </c:tx>
          <c:spPr>
            <a:solidFill>
              <a:srgbClr val="70AD47">
                <a:alpha val="80000"/>
              </a:srgbClr>
            </a:solidFill>
            <a:ln>
              <a:noFill/>
            </a:ln>
            <a:effectLst/>
          </c:spPr>
          <c:val>
            <c:numRef>
              <c:f>('Capacity Assessment Results'!$D$61,'Capacity Assessment Results'!$J$61:$NF$61)</c:f>
              <c:numCache>
                <c:formatCode>General</c:formatCode>
                <c:ptCount val="362"/>
                <c:pt idx="0" formatCode="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9E07-43DB-B2A1-2B16275F329C}"/>
            </c:ext>
          </c:extLst>
        </c:ser>
        <c:dLbls>
          <c:showLegendKey val="0"/>
          <c:showVal val="0"/>
          <c:showCatName val="0"/>
          <c:showSerName val="0"/>
          <c:showPercent val="0"/>
          <c:showBubbleSize val="0"/>
        </c:dLbls>
        <c:axId val="218045824"/>
        <c:axId val="218051712"/>
      </c:radarChart>
      <c:catAx>
        <c:axId val="218045824"/>
        <c:scaling>
          <c:orientation val="minMax"/>
        </c:scaling>
        <c:delete val="1"/>
        <c:axPos val="b"/>
        <c:majorTickMark val="none"/>
        <c:minorTickMark val="none"/>
        <c:tickLblPos val="nextTo"/>
        <c:crossAx val="218051712"/>
        <c:crosses val="autoZero"/>
        <c:auto val="1"/>
        <c:lblAlgn val="ctr"/>
        <c:lblOffset val="100"/>
        <c:noMultiLvlLbl val="0"/>
      </c:catAx>
      <c:valAx>
        <c:axId val="218051712"/>
        <c:scaling>
          <c:orientation val="minMax"/>
          <c:max val="1"/>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18045824"/>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r>
              <a:rPr lang="lv-LV">
                <a:solidFill>
                  <a:schemeClr val="tx1">
                    <a:lumMod val="85000"/>
                    <a:lumOff val="15000"/>
                  </a:schemeClr>
                </a:solidFill>
                <a:latin typeface="Arial Black" panose="020B0A04020102020204" pitchFamily="34" charset="0"/>
              </a:rPr>
              <a:t>INFRASTRUCTURE &amp; TECHNICAL DATA</a:t>
            </a:r>
          </a:p>
        </c:rich>
      </c:tx>
      <c:layout>
        <c:manualLayout>
          <c:xMode val="edge"/>
          <c:yMode val="edge"/>
          <c:x val="0.22907449940568311"/>
          <c:y val="0.63567011759590242"/>
        </c:manualLayout>
      </c:layout>
      <c:overlay val="0"/>
      <c:spPr>
        <a:solidFill>
          <a:schemeClr val="bg2"/>
        </a:solidFill>
        <a:ln>
          <a:noFill/>
        </a:ln>
        <a:effectLst/>
      </c:spPr>
      <c:txPr>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endParaRPr lang="de-DE"/>
        </a:p>
      </c:txPr>
    </c:title>
    <c:autoTitleDeleted val="0"/>
    <c:plotArea>
      <c:layout>
        <c:manualLayout>
          <c:layoutTarget val="inner"/>
          <c:xMode val="edge"/>
          <c:yMode val="edge"/>
          <c:x val="0.1973969159524934"/>
          <c:y val="0.16557472746917387"/>
          <c:w val="0.56549974972263994"/>
          <c:h val="0.75694245274806016"/>
        </c:manualLayout>
      </c:layout>
      <c:radarChart>
        <c:radarStyle val="filled"/>
        <c:varyColors val="0"/>
        <c:ser>
          <c:idx val="0"/>
          <c:order val="0"/>
          <c:tx>
            <c:strRef>
              <c:f>'Capacity Assessment Results'!$C$34</c:f>
              <c:strCache>
                <c:ptCount val="1"/>
                <c:pt idx="0">
                  <c:v>Energy Production Infrastructure</c:v>
                </c:pt>
              </c:strCache>
            </c:strRef>
          </c:tx>
          <c:spPr>
            <a:solidFill>
              <a:srgbClr val="F75834">
                <a:alpha val="80000"/>
              </a:srgbClr>
            </a:solidFill>
            <a:ln>
              <a:noFill/>
            </a:ln>
            <a:effectLst/>
          </c:spPr>
          <c:val>
            <c:numRef>
              <c:f>('Capacity Assessment Results'!$D$62,'Capacity Assessment Results'!$J$62:$NF$62)</c:f>
              <c:numCache>
                <c:formatCode>General</c:formatCode>
                <c:ptCount val="362"/>
                <c:pt idx="0" formatCode="0%">
                  <c:v>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0-6758-47D7-87DE-0FBB3B5AA5FF}"/>
            </c:ext>
          </c:extLst>
        </c:ser>
        <c:ser>
          <c:idx val="1"/>
          <c:order val="1"/>
          <c:tx>
            <c:strRef>
              <c:f>'Capacity Assessment Results'!$C$35</c:f>
              <c:strCache>
                <c:ptCount val="1"/>
                <c:pt idx="0">
                  <c:v>Buildings (in the focus area)</c:v>
                </c:pt>
              </c:strCache>
            </c:strRef>
          </c:tx>
          <c:spPr>
            <a:solidFill>
              <a:srgbClr val="E32132">
                <a:alpha val="80000"/>
              </a:srgbClr>
            </a:solidFill>
            <a:ln>
              <a:noFill/>
            </a:ln>
            <a:effectLst/>
          </c:spPr>
          <c:val>
            <c:numRef>
              <c:f>('Capacity Assessment Results'!$D$63,'Capacity Assessment Results'!$J$63:$NF$63)</c:f>
              <c:numCache>
                <c:formatCode>General</c:formatCode>
                <c:ptCount val="362"/>
                <c:pt idx="0" formatCode="0%">
                  <c:v>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6758-47D7-87DE-0FBB3B5AA5FF}"/>
            </c:ext>
          </c:extLst>
        </c:ser>
        <c:ser>
          <c:idx val="2"/>
          <c:order val="2"/>
          <c:tx>
            <c:strRef>
              <c:f>'Capacity Assessment Results'!$C$36</c:f>
              <c:strCache>
                <c:ptCount val="1"/>
                <c:pt idx="0">
                  <c:v>Other Public Sectors and Municipal inteventions</c:v>
                </c:pt>
              </c:strCache>
            </c:strRef>
          </c:tx>
          <c:spPr>
            <a:solidFill>
              <a:srgbClr val="561341">
                <a:alpha val="80000"/>
              </a:srgbClr>
            </a:solidFill>
            <a:ln>
              <a:noFill/>
            </a:ln>
            <a:effectLst/>
          </c:spPr>
          <c:val>
            <c:numRef>
              <c:f>('Capacity Assessment Results'!$D$64,'Capacity Assessment Results'!$J$64:$NF$64)</c:f>
              <c:numCache>
                <c:formatCode>General</c:formatCode>
                <c:ptCount val="362"/>
                <c:pt idx="0" formatCode="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6758-47D7-87DE-0FBB3B5AA5FF}"/>
            </c:ext>
          </c:extLst>
        </c:ser>
        <c:dLbls>
          <c:showLegendKey val="0"/>
          <c:showVal val="0"/>
          <c:showCatName val="0"/>
          <c:showSerName val="0"/>
          <c:showPercent val="0"/>
          <c:showBubbleSize val="0"/>
        </c:dLbls>
        <c:axId val="218568960"/>
        <c:axId val="218583040"/>
      </c:radarChart>
      <c:catAx>
        <c:axId val="218568960"/>
        <c:scaling>
          <c:orientation val="minMax"/>
        </c:scaling>
        <c:delete val="1"/>
        <c:axPos val="b"/>
        <c:majorTickMark val="none"/>
        <c:minorTickMark val="none"/>
        <c:tickLblPos val="nextTo"/>
        <c:crossAx val="218583040"/>
        <c:crosses val="autoZero"/>
        <c:auto val="1"/>
        <c:lblAlgn val="ctr"/>
        <c:lblOffset val="100"/>
        <c:noMultiLvlLbl val="0"/>
      </c:catAx>
      <c:valAx>
        <c:axId val="218583040"/>
        <c:scaling>
          <c:orientation val="minMax"/>
          <c:max val="1"/>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18568960"/>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r>
              <a:rPr lang="lv-LV">
                <a:solidFill>
                  <a:schemeClr val="tx1">
                    <a:lumMod val="85000"/>
                    <a:lumOff val="15000"/>
                  </a:schemeClr>
                </a:solidFill>
                <a:latin typeface="Arial Black" panose="020B0A04020102020204" pitchFamily="34" charset="0"/>
              </a:rPr>
              <a:t>HOME</a:t>
            </a:r>
            <a:r>
              <a:rPr lang="lv-LV" baseline="0">
                <a:solidFill>
                  <a:schemeClr val="tx1">
                    <a:lumMod val="85000"/>
                    <a:lumOff val="15000"/>
                  </a:schemeClr>
                </a:solidFill>
                <a:latin typeface="Arial Black" panose="020B0A04020102020204" pitchFamily="34" charset="0"/>
              </a:rPr>
              <a:t>-OWNER SEGMENT</a:t>
            </a:r>
            <a:endParaRPr lang="lv-LV">
              <a:solidFill>
                <a:schemeClr val="tx1">
                  <a:lumMod val="85000"/>
                  <a:lumOff val="15000"/>
                </a:schemeClr>
              </a:solidFill>
              <a:latin typeface="Arial Black" panose="020B0A04020102020204" pitchFamily="34" charset="0"/>
            </a:endParaRPr>
          </a:p>
        </c:rich>
      </c:tx>
      <c:layout>
        <c:manualLayout>
          <c:xMode val="edge"/>
          <c:yMode val="edge"/>
          <c:x val="0.17323117687615647"/>
          <c:y val="0.58916436937435379"/>
        </c:manualLayout>
      </c:layout>
      <c:overlay val="0"/>
      <c:spPr>
        <a:solidFill>
          <a:schemeClr val="bg2"/>
        </a:solidFill>
        <a:ln>
          <a:noFill/>
        </a:ln>
        <a:effectLst/>
      </c:spPr>
      <c:txPr>
        <a:bodyPr rot="0" spcFirstLastPara="1" vertOverflow="ellipsis" vert="horz" wrap="square" anchor="ctr" anchorCtr="1"/>
        <a:lstStyle/>
        <a:p>
          <a:pPr>
            <a:defRPr sz="1680" b="0" i="0" u="none" strike="noStrike" kern="1200" spc="0" baseline="0">
              <a:solidFill>
                <a:schemeClr val="tx1">
                  <a:lumMod val="85000"/>
                  <a:lumOff val="15000"/>
                </a:schemeClr>
              </a:solidFill>
              <a:latin typeface="Arial Black" panose="020B0A04020102020204" pitchFamily="34" charset="0"/>
              <a:ea typeface="+mn-ea"/>
              <a:cs typeface="+mn-cs"/>
            </a:defRPr>
          </a:pPr>
          <a:endParaRPr lang="de-DE"/>
        </a:p>
      </c:txPr>
    </c:title>
    <c:autoTitleDeleted val="0"/>
    <c:plotArea>
      <c:layout>
        <c:manualLayout>
          <c:layoutTarget val="inner"/>
          <c:xMode val="edge"/>
          <c:yMode val="edge"/>
          <c:x val="0.1973969159524934"/>
          <c:y val="0.16557472746917387"/>
          <c:w val="0.56549974972263994"/>
          <c:h val="0.75694245274806016"/>
        </c:manualLayout>
      </c:layout>
      <c:radarChart>
        <c:radarStyle val="filled"/>
        <c:varyColors val="0"/>
        <c:ser>
          <c:idx val="1"/>
          <c:order val="0"/>
          <c:tx>
            <c:strRef>
              <c:f>'Capacity Assessment Results'!$C$40</c:f>
              <c:strCache>
                <c:ptCount val="1"/>
                <c:pt idx="0">
                  <c:v>Municipality and home-owner segment synergy</c:v>
                </c:pt>
              </c:strCache>
            </c:strRef>
          </c:tx>
          <c:spPr>
            <a:solidFill>
              <a:srgbClr val="ED7D31">
                <a:alpha val="69804"/>
              </a:srgbClr>
            </a:solidFill>
            <a:ln w="25400">
              <a:noFill/>
            </a:ln>
            <a:effectLst/>
          </c:spPr>
          <c:val>
            <c:numRef>
              <c:f>('Capacity Assessment Results'!$D$65,'Capacity Assessment Results'!$J$65:$NF$65)</c:f>
              <c:numCache>
                <c:formatCode>General</c:formatCode>
                <c:ptCount val="3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1-E88A-441F-8CD1-7A782D0E848F}"/>
            </c:ext>
          </c:extLst>
        </c:ser>
        <c:ser>
          <c:idx val="2"/>
          <c:order val="1"/>
          <c:tx>
            <c:strRef>
              <c:f>'Capacity Assessment Results'!$C$41</c:f>
              <c:strCache>
                <c:ptCount val="1"/>
                <c:pt idx="0">
                  <c:v>"Customer Journey" in-depth analysis</c:v>
                </c:pt>
              </c:strCache>
            </c:strRef>
          </c:tx>
          <c:spPr>
            <a:solidFill>
              <a:srgbClr val="A6A6A6">
                <a:alpha val="80000"/>
              </a:srgbClr>
            </a:solidFill>
            <a:ln w="25400">
              <a:noFill/>
            </a:ln>
            <a:effectLst/>
          </c:spPr>
          <c:val>
            <c:numRef>
              <c:f>('Capacity Assessment Results'!$D$66,'Capacity Assessment Results'!$J$66:$NF$66)</c:f>
              <c:numCache>
                <c:formatCode>General</c:formatCode>
                <c:ptCount val="362"/>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numCache>
            </c:numRef>
          </c:val>
          <c:extLst>
            <c:ext xmlns:c16="http://schemas.microsoft.com/office/drawing/2014/chart" uri="{C3380CC4-5D6E-409C-BE32-E72D297353CC}">
              <c16:uniqueId val="{00000002-E88A-441F-8CD1-7A782D0E848F}"/>
            </c:ext>
          </c:extLst>
        </c:ser>
        <c:dLbls>
          <c:showLegendKey val="0"/>
          <c:showVal val="0"/>
          <c:showCatName val="0"/>
          <c:showSerName val="0"/>
          <c:showPercent val="0"/>
          <c:showBubbleSize val="0"/>
        </c:dLbls>
        <c:axId val="218432640"/>
        <c:axId val="218434176"/>
      </c:radarChart>
      <c:catAx>
        <c:axId val="218432640"/>
        <c:scaling>
          <c:orientation val="minMax"/>
        </c:scaling>
        <c:delete val="1"/>
        <c:axPos val="b"/>
        <c:majorTickMark val="none"/>
        <c:minorTickMark val="none"/>
        <c:tickLblPos val="nextTo"/>
        <c:crossAx val="218434176"/>
        <c:crosses val="autoZero"/>
        <c:auto val="1"/>
        <c:lblAlgn val="ctr"/>
        <c:lblOffset val="100"/>
        <c:noMultiLvlLbl val="0"/>
      </c:catAx>
      <c:valAx>
        <c:axId val="218434176"/>
        <c:scaling>
          <c:orientation val="minMax"/>
          <c:max val="1"/>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218432640"/>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sz="1400"/>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G$8" lockText="1" noThreeD="1"/>
</file>

<file path=xl/ctrlProps/ctrlProp10.xml><?xml version="1.0" encoding="utf-8"?>
<formControlPr xmlns="http://schemas.microsoft.com/office/spreadsheetml/2009/9/main" objectType="CheckBox" fmlaLink="$E$34" lockText="1" noThreeD="1"/>
</file>

<file path=xl/ctrlProps/ctrlProp100.xml><?xml version="1.0" encoding="utf-8"?>
<formControlPr xmlns="http://schemas.microsoft.com/office/spreadsheetml/2009/9/main" objectType="CheckBox" checked="Checked" fmlaLink="$E$44" lockText="1" noThreeD="1"/>
</file>

<file path=xl/ctrlProps/ctrlProp101.xml><?xml version="1.0" encoding="utf-8"?>
<formControlPr xmlns="http://schemas.microsoft.com/office/spreadsheetml/2009/9/main" objectType="CheckBox" checked="Checked" fmlaLink="$E$46" lockText="1" noThreeD="1"/>
</file>

<file path=xl/ctrlProps/ctrlProp102.xml><?xml version="1.0" encoding="utf-8"?>
<formControlPr xmlns="http://schemas.microsoft.com/office/spreadsheetml/2009/9/main" objectType="CheckBox" fmlaLink="$E$51" lockText="1" noThreeD="1"/>
</file>

<file path=xl/ctrlProps/ctrlProp103.xml><?xml version="1.0" encoding="utf-8"?>
<formControlPr xmlns="http://schemas.microsoft.com/office/spreadsheetml/2009/9/main" objectType="CheckBox" fmlaLink="$E$52" lockText="1" noThreeD="1"/>
</file>

<file path=xl/ctrlProps/ctrlProp104.xml><?xml version="1.0" encoding="utf-8"?>
<formControlPr xmlns="http://schemas.microsoft.com/office/spreadsheetml/2009/9/main" objectType="CheckBox" fmlaLink="$E$27" lockText="1" noThreeD="1"/>
</file>

<file path=xl/ctrlProps/ctrlProp105.xml><?xml version="1.0" encoding="utf-8"?>
<formControlPr xmlns="http://schemas.microsoft.com/office/spreadsheetml/2009/9/main" objectType="CheckBox" fmlaLink="$E$28" lockText="1" noThreeD="1"/>
</file>

<file path=xl/ctrlProps/ctrlProp106.xml><?xml version="1.0" encoding="utf-8"?>
<formControlPr xmlns="http://schemas.microsoft.com/office/spreadsheetml/2009/9/main" objectType="CheckBox" checked="Checked" fmlaLink="$E$29" lockText="1" noThreeD="1"/>
</file>

<file path=xl/ctrlProps/ctrlProp107.xml><?xml version="1.0" encoding="utf-8"?>
<formControlPr xmlns="http://schemas.microsoft.com/office/spreadsheetml/2009/9/main" objectType="CheckBox" fmlaLink="$E$30" lockText="1" noThreeD="1"/>
</file>

<file path=xl/ctrlProps/ctrlProp108.xml><?xml version="1.0" encoding="utf-8"?>
<formControlPr xmlns="http://schemas.microsoft.com/office/spreadsheetml/2009/9/main" objectType="CheckBox" fmlaLink="$E$31" lockText="1" noThreeD="1"/>
</file>

<file path=xl/ctrlProps/ctrlProp109.xml><?xml version="1.0" encoding="utf-8"?>
<formControlPr xmlns="http://schemas.microsoft.com/office/spreadsheetml/2009/9/main" objectType="CheckBox" checked="Checked" fmlaLink="$E$45" lockText="1" noThreeD="1"/>
</file>

<file path=xl/ctrlProps/ctrlProp11.xml><?xml version="1.0" encoding="utf-8"?>
<formControlPr xmlns="http://schemas.microsoft.com/office/spreadsheetml/2009/9/main" objectType="CheckBox" checked="Checked" fmlaLink="$E$23" lockText="1" noThreeD="1"/>
</file>

<file path=xl/ctrlProps/ctrlProp110.xml><?xml version="1.0" encoding="utf-8"?>
<formControlPr xmlns="http://schemas.microsoft.com/office/spreadsheetml/2009/9/main" objectType="CheckBox" checked="Checked" fmlaLink="$E$13" lockText="1" noThreeD="1"/>
</file>

<file path=xl/ctrlProps/ctrlProp111.xml><?xml version="1.0" encoding="utf-8"?>
<formControlPr xmlns="http://schemas.microsoft.com/office/spreadsheetml/2009/9/main" objectType="CheckBox" fmlaLink="$E$16" lockText="1" noThreeD="1"/>
</file>

<file path=xl/ctrlProps/ctrlProp112.xml><?xml version="1.0" encoding="utf-8"?>
<formControlPr xmlns="http://schemas.microsoft.com/office/spreadsheetml/2009/9/main" objectType="CheckBox" fmlaLink="$E$18" lockText="1" noThreeD="1"/>
</file>

<file path=xl/ctrlProps/ctrlProp113.xml><?xml version="1.0" encoding="utf-8"?>
<formControlPr xmlns="http://schemas.microsoft.com/office/spreadsheetml/2009/9/main" objectType="CheckBox" checked="Checked" fmlaLink="$E$23" lockText="1" noThreeD="1"/>
</file>

<file path=xl/ctrlProps/ctrlProp114.xml><?xml version="1.0" encoding="utf-8"?>
<formControlPr xmlns="http://schemas.microsoft.com/office/spreadsheetml/2009/9/main" objectType="CheckBox" checked="Checked" fmlaLink="$E$24" lockText="1" noThreeD="1"/>
</file>

<file path=xl/ctrlProps/ctrlProp115.xml><?xml version="1.0" encoding="utf-8"?>
<formControlPr xmlns="http://schemas.microsoft.com/office/spreadsheetml/2009/9/main" objectType="CheckBox" fmlaLink="$E$27" lockText="1" noThreeD="1"/>
</file>

<file path=xl/ctrlProps/ctrlProp116.xml><?xml version="1.0" encoding="utf-8"?>
<formControlPr xmlns="http://schemas.microsoft.com/office/spreadsheetml/2009/9/main" objectType="CheckBox" checked="Checked" fmlaLink="$E$26" lockText="1" noThreeD="1"/>
</file>

<file path=xl/ctrlProps/ctrlProp117.xml><?xml version="1.0" encoding="utf-8"?>
<formControlPr xmlns="http://schemas.microsoft.com/office/spreadsheetml/2009/9/main" objectType="CheckBox" checked="Checked" fmlaLink="$E$14" lockText="1" noThreeD="1"/>
</file>

<file path=xl/ctrlProps/ctrlProp118.xml><?xml version="1.0" encoding="utf-8"?>
<formControlPr xmlns="http://schemas.microsoft.com/office/spreadsheetml/2009/9/main" objectType="CheckBox" fmlaLink="$E$15" lockText="1" noThreeD="1"/>
</file>

<file path=xl/ctrlProps/ctrlProp119.xml><?xml version="1.0" encoding="utf-8"?>
<formControlPr xmlns="http://schemas.microsoft.com/office/spreadsheetml/2009/9/main" objectType="CheckBox" checked="Checked" fmlaLink="$E$32" lockText="1" noThreeD="1"/>
</file>

<file path=xl/ctrlProps/ctrlProp12.xml><?xml version="1.0" encoding="utf-8"?>
<formControlPr xmlns="http://schemas.microsoft.com/office/spreadsheetml/2009/9/main" objectType="CheckBox" checked="Checked" fmlaLink="$E$26" lockText="1" noThreeD="1"/>
</file>

<file path=xl/ctrlProps/ctrlProp120.xml><?xml version="1.0" encoding="utf-8"?>
<formControlPr xmlns="http://schemas.microsoft.com/office/spreadsheetml/2009/9/main" objectType="CheckBox" checked="Checked" fmlaLink="$E$33" lockText="1" noThreeD="1"/>
</file>

<file path=xl/ctrlProps/ctrlProp121.xml><?xml version="1.0" encoding="utf-8"?>
<formControlPr xmlns="http://schemas.microsoft.com/office/spreadsheetml/2009/9/main" objectType="CheckBox" checked="Checked" fmlaLink="$E$35" lockText="1" noThreeD="1"/>
</file>

<file path=xl/ctrlProps/ctrlProp122.xml><?xml version="1.0" encoding="utf-8"?>
<formControlPr xmlns="http://schemas.microsoft.com/office/spreadsheetml/2009/9/main" objectType="CheckBox" checked="Checked" fmlaLink="$E$34" lockText="1" noThreeD="1"/>
</file>

<file path=xl/ctrlProps/ctrlProp123.xml><?xml version="1.0" encoding="utf-8"?>
<formControlPr xmlns="http://schemas.microsoft.com/office/spreadsheetml/2009/9/main" objectType="CheckBox" fmlaLink="$E$17" lockText="1" noThreeD="1"/>
</file>

<file path=xl/ctrlProps/ctrlProp124.xml><?xml version="1.0" encoding="utf-8"?>
<formControlPr xmlns="http://schemas.microsoft.com/office/spreadsheetml/2009/9/main" objectType="CheckBox" checked="Checked" fmlaLink="$E$25" lockText="1" noThreeD="1"/>
</file>

<file path=xl/ctrlProps/ctrlProp125.xml><?xml version="1.0" encoding="utf-8"?>
<formControlPr xmlns="http://schemas.microsoft.com/office/spreadsheetml/2009/9/main" objectType="CheckBox" checked="Checked" fmlaLink="$E$13" lockText="1" noThreeD="1"/>
</file>

<file path=xl/ctrlProps/ctrlProp126.xml><?xml version="1.0" encoding="utf-8"?>
<formControlPr xmlns="http://schemas.microsoft.com/office/spreadsheetml/2009/9/main" objectType="CheckBox" checked="Checked" fmlaLink="$E$14" lockText="1" noThreeD="1"/>
</file>

<file path=xl/ctrlProps/ctrlProp127.xml><?xml version="1.0" encoding="utf-8"?>
<formControlPr xmlns="http://schemas.microsoft.com/office/spreadsheetml/2009/9/main" objectType="CheckBox" fmlaLink="$E$15" lockText="1" noThreeD="1"/>
</file>

<file path=xl/ctrlProps/ctrlProp128.xml><?xml version="1.0" encoding="utf-8"?>
<formControlPr xmlns="http://schemas.microsoft.com/office/spreadsheetml/2009/9/main" objectType="CheckBox" fmlaLink="E16" lockText="1" noThreeD="1"/>
</file>

<file path=xl/ctrlProps/ctrlProp129.xml><?xml version="1.0" encoding="utf-8"?>
<formControlPr xmlns="http://schemas.microsoft.com/office/spreadsheetml/2009/9/main" objectType="CheckBox" checked="Checked" fmlaLink="$E$33" lockText="1" noThreeD="1"/>
</file>

<file path=xl/ctrlProps/ctrlProp13.xml><?xml version="1.0" encoding="utf-8"?>
<formControlPr xmlns="http://schemas.microsoft.com/office/spreadsheetml/2009/9/main" objectType="CheckBox" checked="Checked" fmlaLink="$E$28" lockText="1" noThreeD="1"/>
</file>

<file path=xl/ctrlProps/ctrlProp130.xml><?xml version="1.0" encoding="utf-8"?>
<formControlPr xmlns="http://schemas.microsoft.com/office/spreadsheetml/2009/9/main" objectType="CheckBox" checked="Checked" fmlaLink="$E$34" lockText="1" noThreeD="1"/>
</file>

<file path=xl/ctrlProps/ctrlProp131.xml><?xml version="1.0" encoding="utf-8"?>
<formControlPr xmlns="http://schemas.microsoft.com/office/spreadsheetml/2009/9/main" objectType="CheckBox" checked="Checked" fmlaLink="$E$36" lockText="1" noThreeD="1"/>
</file>

<file path=xl/ctrlProps/ctrlProp132.xml><?xml version="1.0" encoding="utf-8"?>
<formControlPr xmlns="http://schemas.microsoft.com/office/spreadsheetml/2009/9/main" objectType="CheckBox" checked="Checked" fmlaLink="$E$36" lockText="1" noThreeD="1"/>
</file>

<file path=xl/ctrlProps/ctrlProp133.xml><?xml version="1.0" encoding="utf-8"?>
<formControlPr xmlns="http://schemas.microsoft.com/office/spreadsheetml/2009/9/main" objectType="CheckBox" checked="Checked" fmlaLink="$E$21" lockText="1" noThreeD="1"/>
</file>

<file path=xl/ctrlProps/ctrlProp134.xml><?xml version="1.0" encoding="utf-8"?>
<formControlPr xmlns="http://schemas.microsoft.com/office/spreadsheetml/2009/9/main" objectType="CheckBox" fmlaLink="$E$25" lockText="1" noThreeD="1"/>
</file>

<file path=xl/ctrlProps/ctrlProp135.xml><?xml version="1.0" encoding="utf-8"?>
<formControlPr xmlns="http://schemas.microsoft.com/office/spreadsheetml/2009/9/main" objectType="CheckBox" fmlaLink="$E$26" lockText="1" noThreeD="1"/>
</file>

<file path=xl/ctrlProps/ctrlProp136.xml><?xml version="1.0" encoding="utf-8"?>
<formControlPr xmlns="http://schemas.microsoft.com/office/spreadsheetml/2009/9/main" objectType="CheckBox" checked="Checked" fmlaLink="$E$36" lockText="1" noThreeD="1"/>
</file>

<file path=xl/ctrlProps/ctrlProp137.xml><?xml version="1.0" encoding="utf-8"?>
<formControlPr xmlns="http://schemas.microsoft.com/office/spreadsheetml/2009/9/main" objectType="CheckBox" checked="Checked" fmlaLink="#REF!" lockText="1" noThreeD="1"/>
</file>

<file path=xl/ctrlProps/ctrlProp138.xml><?xml version="1.0" encoding="utf-8"?>
<formControlPr xmlns="http://schemas.microsoft.com/office/spreadsheetml/2009/9/main" objectType="CheckBox" fmlaLink="$E$27" lockText="1" noThreeD="1"/>
</file>

<file path=xl/ctrlProps/ctrlProp139.xml><?xml version="1.0" encoding="utf-8"?>
<formControlPr xmlns="http://schemas.microsoft.com/office/spreadsheetml/2009/9/main" objectType="CheckBox" fmlaLink="$E$28" lockText="1" noThreeD="1"/>
</file>

<file path=xl/ctrlProps/ctrlProp14.xml><?xml version="1.0" encoding="utf-8"?>
<formControlPr xmlns="http://schemas.microsoft.com/office/spreadsheetml/2009/9/main" objectType="CheckBox" checked="Checked" fmlaLink="$E$29" lockText="1" noThreeD="1"/>
</file>

<file path=xl/ctrlProps/ctrlProp140.xml><?xml version="1.0" encoding="utf-8"?>
<formControlPr xmlns="http://schemas.microsoft.com/office/spreadsheetml/2009/9/main" objectType="CheckBox" checked="Checked" fmlaLink="$E$35" lockText="1" noThreeD="1"/>
</file>

<file path=xl/ctrlProps/ctrlProp141.xml><?xml version="1.0" encoding="utf-8"?>
<formControlPr xmlns="http://schemas.microsoft.com/office/spreadsheetml/2009/9/main" objectType="CheckBox" checked="Checked" fmlaLink="$E$22" lockText="1" noThreeD="1"/>
</file>

<file path=xl/ctrlProps/ctrlProp142.xml><?xml version="1.0" encoding="utf-8"?>
<formControlPr xmlns="http://schemas.microsoft.com/office/spreadsheetml/2009/9/main" objectType="CheckBox" checked="Checked" fmlaLink="$E$23" lockText="1" noThreeD="1"/>
</file>

<file path=xl/ctrlProps/ctrlProp143.xml><?xml version="1.0" encoding="utf-8"?>
<formControlPr xmlns="http://schemas.microsoft.com/office/spreadsheetml/2009/9/main" objectType="CheckBox" checked="Checked" fmlaLink="$E$24" lockText="1" noThreeD="1"/>
</file>

<file path=xl/ctrlProps/ctrlProp144.xml><?xml version="1.0" encoding="utf-8"?>
<formControlPr xmlns="http://schemas.microsoft.com/office/spreadsheetml/2009/9/main" objectType="CheckBox" fmlaLink="$E$13" lockText="1" noThreeD="1"/>
</file>

<file path=xl/ctrlProps/ctrlProp145.xml><?xml version="1.0" encoding="utf-8"?>
<formControlPr xmlns="http://schemas.microsoft.com/office/spreadsheetml/2009/9/main" objectType="CheckBox" fmlaLink="$E$24" lockText="1" noThreeD="1"/>
</file>

<file path=xl/ctrlProps/ctrlProp146.xml><?xml version="1.0" encoding="utf-8"?>
<formControlPr xmlns="http://schemas.microsoft.com/office/spreadsheetml/2009/9/main" objectType="CheckBox" fmlaLink="$E$28" lockText="1" noThreeD="1"/>
</file>

<file path=xl/ctrlProps/ctrlProp147.xml><?xml version="1.0" encoding="utf-8"?>
<formControlPr xmlns="http://schemas.microsoft.com/office/spreadsheetml/2009/9/main" objectType="CheckBox" fmlaLink="$E$25" lockText="1" noThreeD="1"/>
</file>

<file path=xl/ctrlProps/ctrlProp148.xml><?xml version="1.0" encoding="utf-8"?>
<formControlPr xmlns="http://schemas.microsoft.com/office/spreadsheetml/2009/9/main" objectType="CheckBox" fmlaLink="$E$26" lockText="1" noThreeD="1"/>
</file>

<file path=xl/ctrlProps/ctrlProp149.xml><?xml version="1.0" encoding="utf-8"?>
<formControlPr xmlns="http://schemas.microsoft.com/office/spreadsheetml/2009/9/main" objectType="CheckBox" fmlaLink="$E$27" lockText="1" noThreeD="1"/>
</file>

<file path=xl/ctrlProps/ctrlProp15.xml><?xml version="1.0" encoding="utf-8"?>
<formControlPr xmlns="http://schemas.microsoft.com/office/spreadsheetml/2009/9/main" objectType="CheckBox" fmlaLink="$E$34" lockText="1" noThreeD="1"/>
</file>

<file path=xl/ctrlProps/ctrlProp150.xml><?xml version="1.0" encoding="utf-8"?>
<formControlPr xmlns="http://schemas.microsoft.com/office/spreadsheetml/2009/9/main" objectType="CheckBox" fmlaLink="$E$13" lockText="1" noThreeD="1"/>
</file>

<file path=xl/ctrlProps/ctrlProp151.xml><?xml version="1.0" encoding="utf-8"?>
<formControlPr xmlns="http://schemas.microsoft.com/office/spreadsheetml/2009/9/main" objectType="CheckBox" fmlaLink="$E$13" lockText="1" noThreeD="1"/>
</file>

<file path=xl/ctrlProps/ctrlProp152.xml><?xml version="1.0" encoding="utf-8"?>
<formControlPr xmlns="http://schemas.microsoft.com/office/spreadsheetml/2009/9/main" objectType="CheckBox" fmlaLink="$E$14" lockText="1" noThreeD="1"/>
</file>

<file path=xl/ctrlProps/ctrlProp153.xml><?xml version="1.0" encoding="utf-8"?>
<formControlPr xmlns="http://schemas.microsoft.com/office/spreadsheetml/2009/9/main" objectType="CheckBox" fmlaLink="$E$13" lockText="1" noThreeD="1"/>
</file>

<file path=xl/ctrlProps/ctrlProp154.xml><?xml version="1.0" encoding="utf-8"?>
<formControlPr xmlns="http://schemas.microsoft.com/office/spreadsheetml/2009/9/main" objectType="CheckBox" fmlaLink="$E$15" lockText="1" noThreeD="1"/>
</file>

<file path=xl/ctrlProps/ctrlProp155.xml><?xml version="1.0" encoding="utf-8"?>
<formControlPr xmlns="http://schemas.microsoft.com/office/spreadsheetml/2009/9/main" objectType="CheckBox" fmlaLink="$E$13" lockText="1" noThreeD="1"/>
</file>

<file path=xl/ctrlProps/ctrlProp156.xml><?xml version="1.0" encoding="utf-8"?>
<formControlPr xmlns="http://schemas.microsoft.com/office/spreadsheetml/2009/9/main" objectType="CheckBox" fmlaLink="$E$16" lockText="1" noThreeD="1"/>
</file>

<file path=xl/ctrlProps/ctrlProp157.xml><?xml version="1.0" encoding="utf-8"?>
<formControlPr xmlns="http://schemas.microsoft.com/office/spreadsheetml/2009/9/main" objectType="CheckBox" fmlaLink="$E$13" lockText="1" noThreeD="1"/>
</file>

<file path=xl/ctrlProps/ctrlProp158.xml><?xml version="1.0" encoding="utf-8"?>
<formControlPr xmlns="http://schemas.microsoft.com/office/spreadsheetml/2009/9/main" objectType="CheckBox" fmlaLink="$E$17" lockText="1" noThreeD="1"/>
</file>

<file path=xl/ctrlProps/ctrlProp159.xml><?xml version="1.0" encoding="utf-8"?>
<formControlPr xmlns="http://schemas.microsoft.com/office/spreadsheetml/2009/9/main" objectType="CheckBox" fmlaLink="$E$13" lockText="1" noThreeD="1"/>
</file>

<file path=xl/ctrlProps/ctrlProp16.xml><?xml version="1.0" encoding="utf-8"?>
<formControlPr xmlns="http://schemas.microsoft.com/office/spreadsheetml/2009/9/main" objectType="CheckBox" checked="Checked" fmlaLink="$E$40" lockText="1" noThreeD="1"/>
</file>

<file path=xl/ctrlProps/ctrlProp160.xml><?xml version="1.0" encoding="utf-8"?>
<formControlPr xmlns="http://schemas.microsoft.com/office/spreadsheetml/2009/9/main" objectType="CheckBox" fmlaLink="$E$18" lockText="1" noThreeD="1"/>
</file>

<file path=xl/ctrlProps/ctrlProp161.xml><?xml version="1.0" encoding="utf-8"?>
<formControlPr xmlns="http://schemas.microsoft.com/office/spreadsheetml/2009/9/main" objectType="CheckBox" fmlaLink="$E$13" lockText="1" noThreeD="1"/>
</file>

<file path=xl/ctrlProps/ctrlProp162.xml><?xml version="1.0" encoding="utf-8"?>
<formControlPr xmlns="http://schemas.microsoft.com/office/spreadsheetml/2009/9/main" objectType="CheckBox" fmlaLink="$E$19" lockText="1" noThreeD="1"/>
</file>

<file path=xl/ctrlProps/ctrlProp17.xml><?xml version="1.0" encoding="utf-8"?>
<formControlPr xmlns="http://schemas.microsoft.com/office/spreadsheetml/2009/9/main" objectType="CheckBox" fmlaLink="$E$41" lockText="1" noThreeD="1"/>
</file>

<file path=xl/ctrlProps/ctrlProp18.xml><?xml version="1.0" encoding="utf-8"?>
<formControlPr xmlns="http://schemas.microsoft.com/office/spreadsheetml/2009/9/main" objectType="CheckBox" checked="Checked" fmlaLink="$E$42" lockText="1" noThreeD="1"/>
</file>

<file path=xl/ctrlProps/ctrlProp19.xml><?xml version="1.0" encoding="utf-8"?>
<formControlPr xmlns="http://schemas.microsoft.com/office/spreadsheetml/2009/9/main" objectType="CheckBox" fmlaLink="$E$43" lockText="1" noThreeD="1"/>
</file>

<file path=xl/ctrlProps/ctrlProp2.xml><?xml version="1.0" encoding="utf-8"?>
<formControlPr xmlns="http://schemas.microsoft.com/office/spreadsheetml/2009/9/main" objectType="CheckBox" fmlaLink="$G$9" lockText="1" noThreeD="1"/>
</file>

<file path=xl/ctrlProps/ctrlProp20.xml><?xml version="1.0" encoding="utf-8"?>
<formControlPr xmlns="http://schemas.microsoft.com/office/spreadsheetml/2009/9/main" objectType="CheckBox" checked="Checked" fmlaLink="$E$44" lockText="1" noThreeD="1"/>
</file>

<file path=xl/ctrlProps/ctrlProp21.xml><?xml version="1.0" encoding="utf-8"?>
<formControlPr xmlns="http://schemas.microsoft.com/office/spreadsheetml/2009/9/main" objectType="CheckBox" fmlaLink="$E$45" lockText="1" noThreeD="1"/>
</file>

<file path=xl/ctrlProps/ctrlProp22.xml><?xml version="1.0" encoding="utf-8"?>
<formControlPr xmlns="http://schemas.microsoft.com/office/spreadsheetml/2009/9/main" objectType="CheckBox" checked="Checked" fmlaLink="$E$46" lockText="1" noThreeD="1"/>
</file>

<file path=xl/ctrlProps/ctrlProp23.xml><?xml version="1.0" encoding="utf-8"?>
<formControlPr xmlns="http://schemas.microsoft.com/office/spreadsheetml/2009/9/main" objectType="CheckBox" fmlaLink="$E$47" lockText="1" noThreeD="1"/>
</file>

<file path=xl/ctrlProps/ctrlProp24.xml><?xml version="1.0" encoding="utf-8"?>
<formControlPr xmlns="http://schemas.microsoft.com/office/spreadsheetml/2009/9/main" objectType="CheckBox" fmlaLink="$E$38" lockText="1" noThreeD="1"/>
</file>

<file path=xl/ctrlProps/ctrlProp25.xml><?xml version="1.0" encoding="utf-8"?>
<formControlPr xmlns="http://schemas.microsoft.com/office/spreadsheetml/2009/9/main" objectType="CheckBox" checked="Checked" fmlaLink="$E$25" lockText="1" noThreeD="1"/>
</file>

<file path=xl/ctrlProps/ctrlProp26.xml><?xml version="1.0" encoding="utf-8"?>
<formControlPr xmlns="http://schemas.microsoft.com/office/spreadsheetml/2009/9/main" objectType="CheckBox" checked="Checked" fmlaLink="$E$39" lockText="1" noThreeD="1"/>
</file>

<file path=xl/ctrlProps/ctrlProp27.xml><?xml version="1.0" encoding="utf-8"?>
<formControlPr xmlns="http://schemas.microsoft.com/office/spreadsheetml/2009/9/main" objectType="CheckBox" checked="Checked" fmlaLink="$E$24" lockText="1" noThreeD="1"/>
</file>

<file path=xl/ctrlProps/ctrlProp28.xml><?xml version="1.0" encoding="utf-8"?>
<formControlPr xmlns="http://schemas.microsoft.com/office/spreadsheetml/2009/9/main" objectType="CheckBox" fmlaLink="$E$34" lockText="1" noThreeD="1"/>
</file>

<file path=xl/ctrlProps/ctrlProp29.xml><?xml version="1.0" encoding="utf-8"?>
<formControlPr xmlns="http://schemas.microsoft.com/office/spreadsheetml/2009/9/main" objectType="CheckBox" checked="Checked" fmlaLink="$E$36" lockText="1" noThreeD="1"/>
</file>

<file path=xl/ctrlProps/ctrlProp3.xml><?xml version="1.0" encoding="utf-8"?>
<formControlPr xmlns="http://schemas.microsoft.com/office/spreadsheetml/2009/9/main" objectType="CheckBox" fmlaLink="$G$10" lockText="1" noThreeD="1"/>
</file>

<file path=xl/ctrlProps/ctrlProp30.xml><?xml version="1.0" encoding="utf-8"?>
<formControlPr xmlns="http://schemas.microsoft.com/office/spreadsheetml/2009/9/main" objectType="CheckBox" fmlaLink="$E$34" lockText="1" noThreeD="1"/>
</file>

<file path=xl/ctrlProps/ctrlProp31.xml><?xml version="1.0" encoding="utf-8"?>
<formControlPr xmlns="http://schemas.microsoft.com/office/spreadsheetml/2009/9/main" objectType="CheckBox" checked="Checked" fmlaLink="$E$37" lockText="1" noThreeD="1"/>
</file>

<file path=xl/ctrlProps/ctrlProp32.xml><?xml version="1.0" encoding="utf-8"?>
<formControlPr xmlns="http://schemas.microsoft.com/office/spreadsheetml/2009/9/main" objectType="CheckBox" fmlaLink="$E$13" lockText="1" noThreeD="1"/>
</file>

<file path=xl/ctrlProps/ctrlProp33.xml><?xml version="1.0" encoding="utf-8"?>
<formControlPr xmlns="http://schemas.microsoft.com/office/spreadsheetml/2009/9/main" objectType="CheckBox" fmlaLink="$E$17" lockText="1" noThreeD="1"/>
</file>

<file path=xl/ctrlProps/ctrlProp34.xml><?xml version="1.0" encoding="utf-8"?>
<formControlPr xmlns="http://schemas.microsoft.com/office/spreadsheetml/2009/9/main" objectType="CheckBox" checked="Checked" fmlaLink="$E$26" lockText="1" noThreeD="1"/>
</file>

<file path=xl/ctrlProps/ctrlProp35.xml><?xml version="1.0" encoding="utf-8"?>
<formControlPr xmlns="http://schemas.microsoft.com/office/spreadsheetml/2009/9/main" objectType="CheckBox" fmlaLink="$E$34" lockText="1" noThreeD="1"/>
</file>

<file path=xl/ctrlProps/ctrlProp36.xml><?xml version="1.0" encoding="utf-8"?>
<formControlPr xmlns="http://schemas.microsoft.com/office/spreadsheetml/2009/9/main" objectType="CheckBox" fmlaLink="$E$34" lockText="1" noThreeD="1"/>
</file>

<file path=xl/ctrlProps/ctrlProp37.xml><?xml version="1.0" encoding="utf-8"?>
<formControlPr xmlns="http://schemas.microsoft.com/office/spreadsheetml/2009/9/main" objectType="CheckBox" checked="Checked" fmlaLink="$E$23" lockText="1" noThreeD="1"/>
</file>

<file path=xl/ctrlProps/ctrlProp38.xml><?xml version="1.0" encoding="utf-8"?>
<formControlPr xmlns="http://schemas.microsoft.com/office/spreadsheetml/2009/9/main" objectType="CheckBox" checked="Checked" fmlaLink="$E$26" lockText="1" noThreeD="1"/>
</file>

<file path=xl/ctrlProps/ctrlProp39.xml><?xml version="1.0" encoding="utf-8"?>
<formControlPr xmlns="http://schemas.microsoft.com/office/spreadsheetml/2009/9/main" objectType="CheckBox" checked="Checked" fmlaLink="$E$28" lockText="1" noThreeD="1"/>
</file>

<file path=xl/ctrlProps/ctrlProp4.xml><?xml version="1.0" encoding="utf-8"?>
<formControlPr xmlns="http://schemas.microsoft.com/office/spreadsheetml/2009/9/main" objectType="CheckBox" fmlaLink="$G$11" lockText="1" noThreeD="1"/>
</file>

<file path=xl/ctrlProps/ctrlProp40.xml><?xml version="1.0" encoding="utf-8"?>
<formControlPr xmlns="http://schemas.microsoft.com/office/spreadsheetml/2009/9/main" objectType="CheckBox" checked="Checked" fmlaLink="$E$29" lockText="1" noThreeD="1"/>
</file>

<file path=xl/ctrlProps/ctrlProp41.xml><?xml version="1.0" encoding="utf-8"?>
<formControlPr xmlns="http://schemas.microsoft.com/office/spreadsheetml/2009/9/main" objectType="CheckBox" checked="Checked" fmlaLink="$E$25" lockText="1" noThreeD="1"/>
</file>

<file path=xl/ctrlProps/ctrlProp42.xml><?xml version="1.0" encoding="utf-8"?>
<formControlPr xmlns="http://schemas.microsoft.com/office/spreadsheetml/2009/9/main" objectType="CheckBox" checked="Checked" fmlaLink="$E$24" lockText="1" noThreeD="1"/>
</file>

<file path=xl/ctrlProps/ctrlProp43.xml><?xml version="1.0" encoding="utf-8"?>
<formControlPr xmlns="http://schemas.microsoft.com/office/spreadsheetml/2009/9/main" objectType="CheckBox" checked="Checked" fmlaLink="$E$27" lockText="1" noThreeD="1"/>
</file>

<file path=xl/ctrlProps/ctrlProp44.xml><?xml version="1.0" encoding="utf-8"?>
<formControlPr xmlns="http://schemas.microsoft.com/office/spreadsheetml/2009/9/main" objectType="CheckBox" fmlaLink="$E$14" lockText="1" noThreeD="1"/>
</file>

<file path=xl/ctrlProps/ctrlProp45.xml><?xml version="1.0" encoding="utf-8"?>
<formControlPr xmlns="http://schemas.microsoft.com/office/spreadsheetml/2009/9/main" objectType="CheckBox" fmlaLink="$E$34" lockText="1" noThreeD="1"/>
</file>

<file path=xl/ctrlProps/ctrlProp46.xml><?xml version="1.0" encoding="utf-8"?>
<formControlPr xmlns="http://schemas.microsoft.com/office/spreadsheetml/2009/9/main" objectType="CheckBox" fmlaLink="$E$34" lockText="1" noThreeD="1"/>
</file>

<file path=xl/ctrlProps/ctrlProp47.xml><?xml version="1.0" encoding="utf-8"?>
<formControlPr xmlns="http://schemas.microsoft.com/office/spreadsheetml/2009/9/main" objectType="CheckBox" checked="Checked" fmlaLink="$E$39" lockText="1" noThreeD="1"/>
</file>

<file path=xl/ctrlProps/ctrlProp48.xml><?xml version="1.0" encoding="utf-8"?>
<formControlPr xmlns="http://schemas.microsoft.com/office/spreadsheetml/2009/9/main" objectType="CheckBox" checked="Checked" fmlaLink="$E$40" lockText="1" noThreeD="1"/>
</file>

<file path=xl/ctrlProps/ctrlProp49.xml><?xml version="1.0" encoding="utf-8"?>
<formControlPr xmlns="http://schemas.microsoft.com/office/spreadsheetml/2009/9/main" objectType="CheckBox" fmlaLink="$E$41" lockText="1" noThreeD="1"/>
</file>

<file path=xl/ctrlProps/ctrlProp5.xml><?xml version="1.0" encoding="utf-8"?>
<formControlPr xmlns="http://schemas.microsoft.com/office/spreadsheetml/2009/9/main" objectType="CheckBox" fmlaLink="$G$12" lockText="1" noThreeD="1"/>
</file>

<file path=xl/ctrlProps/ctrlProp50.xml><?xml version="1.0" encoding="utf-8"?>
<formControlPr xmlns="http://schemas.microsoft.com/office/spreadsheetml/2009/9/main" objectType="CheckBox" checked="Checked" fmlaLink="$E$42" lockText="1" noThreeD="1"/>
</file>

<file path=xl/ctrlProps/ctrlProp51.xml><?xml version="1.0" encoding="utf-8"?>
<formControlPr xmlns="http://schemas.microsoft.com/office/spreadsheetml/2009/9/main" objectType="CheckBox" fmlaLink="$E$43" lockText="1" noThreeD="1"/>
</file>

<file path=xl/ctrlProps/ctrlProp52.xml><?xml version="1.0" encoding="utf-8"?>
<formControlPr xmlns="http://schemas.microsoft.com/office/spreadsheetml/2009/9/main" objectType="CheckBox" checked="Checked" fmlaLink="$E$44" lockText="1" noThreeD="1"/>
</file>

<file path=xl/ctrlProps/ctrlProp53.xml><?xml version="1.0" encoding="utf-8"?>
<formControlPr xmlns="http://schemas.microsoft.com/office/spreadsheetml/2009/9/main" objectType="CheckBox" fmlaLink="$E$45" lockText="1" noThreeD="1"/>
</file>

<file path=xl/ctrlProps/ctrlProp54.xml><?xml version="1.0" encoding="utf-8"?>
<formControlPr xmlns="http://schemas.microsoft.com/office/spreadsheetml/2009/9/main" objectType="CheckBox" checked="Checked" fmlaLink="$E$46" lockText="1" noThreeD="1"/>
</file>

<file path=xl/ctrlProps/ctrlProp55.xml><?xml version="1.0" encoding="utf-8"?>
<formControlPr xmlns="http://schemas.microsoft.com/office/spreadsheetml/2009/9/main" objectType="CheckBox" checked="Checked" fmlaLink="$E$37" lockText="1" noThreeD="1"/>
</file>

<file path=xl/ctrlProps/ctrlProp56.xml><?xml version="1.0" encoding="utf-8"?>
<formControlPr xmlns="http://schemas.microsoft.com/office/spreadsheetml/2009/9/main" objectType="CheckBox" fmlaLink="$E$38" lockText="1" noThreeD="1"/>
</file>

<file path=xl/ctrlProps/ctrlProp57.xml><?xml version="1.0" encoding="utf-8"?>
<formControlPr xmlns="http://schemas.microsoft.com/office/spreadsheetml/2009/9/main" objectType="CheckBox" fmlaLink="$E$34" lockText="1" noThreeD="1"/>
</file>

<file path=xl/ctrlProps/ctrlProp58.xml><?xml version="1.0" encoding="utf-8"?>
<formControlPr xmlns="http://schemas.microsoft.com/office/spreadsheetml/2009/9/main" objectType="CheckBox" fmlaLink="$E$35" lockText="1" noThreeD="1"/>
</file>

<file path=xl/ctrlProps/ctrlProp59.xml><?xml version="1.0" encoding="utf-8"?>
<formControlPr xmlns="http://schemas.microsoft.com/office/spreadsheetml/2009/9/main" objectType="CheckBox" fmlaLink="$E$34" lockText="1" noThreeD="1"/>
</file>

<file path=xl/ctrlProps/ctrlProp6.xml><?xml version="1.0" encoding="utf-8"?>
<formControlPr xmlns="http://schemas.microsoft.com/office/spreadsheetml/2009/9/main" objectType="CheckBox" fmlaLink="$G$13" lockText="1" noThreeD="1"/>
</file>

<file path=xl/ctrlProps/ctrlProp60.xml><?xml version="1.0" encoding="utf-8"?>
<formControlPr xmlns="http://schemas.microsoft.com/office/spreadsheetml/2009/9/main" objectType="CheckBox" checked="Checked" fmlaLink="$E$36" lockText="1" noThreeD="1"/>
</file>

<file path=xl/ctrlProps/ctrlProp61.xml><?xml version="1.0" encoding="utf-8"?>
<formControlPr xmlns="http://schemas.microsoft.com/office/spreadsheetml/2009/9/main" objectType="CheckBox" checked="Checked" fmlaLink="$E$13" lockText="1" noThreeD="1"/>
</file>

<file path=xl/ctrlProps/ctrlProp62.xml><?xml version="1.0" encoding="utf-8"?>
<formControlPr xmlns="http://schemas.microsoft.com/office/spreadsheetml/2009/9/main" objectType="CheckBox" checked="Checked" fmlaLink="$E$14" lockText="1" noThreeD="1"/>
</file>

<file path=xl/ctrlProps/ctrlProp63.xml><?xml version="1.0" encoding="utf-8"?>
<formControlPr xmlns="http://schemas.microsoft.com/office/spreadsheetml/2009/9/main" objectType="CheckBox" checked="Checked" fmlaLink="$E$15" lockText="1" noThreeD="1"/>
</file>

<file path=xl/ctrlProps/ctrlProp64.xml><?xml version="1.0" encoding="utf-8"?>
<formControlPr xmlns="http://schemas.microsoft.com/office/spreadsheetml/2009/9/main" objectType="CheckBox" checked="Checked" fmlaLink="E16" lockText="1" noThreeD="1"/>
</file>

<file path=xl/ctrlProps/ctrlProp65.xml><?xml version="1.0" encoding="utf-8"?>
<formControlPr xmlns="http://schemas.microsoft.com/office/spreadsheetml/2009/9/main" objectType="CheckBox" checked="Checked" fmlaLink="$E$21" lockText="1" noThreeD="1"/>
</file>

<file path=xl/ctrlProps/ctrlProp66.xml><?xml version="1.0" encoding="utf-8"?>
<formControlPr xmlns="http://schemas.microsoft.com/office/spreadsheetml/2009/9/main" objectType="CheckBox" checked="Checked" fmlaLink="#REF!" lockText="1" noThreeD="1"/>
</file>

<file path=xl/ctrlProps/ctrlProp67.xml><?xml version="1.0" encoding="utf-8"?>
<formControlPr xmlns="http://schemas.microsoft.com/office/spreadsheetml/2009/9/main" objectType="CheckBox" fmlaLink="$E$32" lockText="1" noThreeD="1"/>
</file>

<file path=xl/ctrlProps/ctrlProp68.xml><?xml version="1.0" encoding="utf-8"?>
<formControlPr xmlns="http://schemas.microsoft.com/office/spreadsheetml/2009/9/main" objectType="CheckBox" fmlaLink="$E$26" lockText="1" noThreeD="1"/>
</file>

<file path=xl/ctrlProps/ctrlProp69.xml><?xml version="1.0" encoding="utf-8"?>
<formControlPr xmlns="http://schemas.microsoft.com/office/spreadsheetml/2009/9/main" objectType="CheckBox" fmlaLink="$E$27" lockText="1" noThreeD="1"/>
</file>

<file path=xl/ctrlProps/ctrlProp7.xml><?xml version="1.0" encoding="utf-8"?>
<formControlPr xmlns="http://schemas.microsoft.com/office/spreadsheetml/2009/9/main" objectType="CheckBox" fmlaLink="$E$15" lockText="1" noThreeD="1"/>
</file>

<file path=xl/ctrlProps/ctrlProp70.xml><?xml version="1.0" encoding="utf-8"?>
<formControlPr xmlns="http://schemas.microsoft.com/office/spreadsheetml/2009/9/main" objectType="CheckBox" checked="Checked" fmlaLink="$E$29" lockText="1" noThreeD="1"/>
</file>

<file path=xl/ctrlProps/ctrlProp71.xml><?xml version="1.0" encoding="utf-8"?>
<formControlPr xmlns="http://schemas.microsoft.com/office/spreadsheetml/2009/9/main" objectType="CheckBox" fmlaLink="$E$30" lockText="1" noThreeD="1"/>
</file>

<file path=xl/ctrlProps/ctrlProp72.xml><?xml version="1.0" encoding="utf-8"?>
<formControlPr xmlns="http://schemas.microsoft.com/office/spreadsheetml/2009/9/main" objectType="CheckBox" fmlaLink="$E$37" lockText="1" noThreeD="1"/>
</file>

<file path=xl/ctrlProps/ctrlProp73.xml><?xml version="1.0" encoding="utf-8"?>
<formControlPr xmlns="http://schemas.microsoft.com/office/spreadsheetml/2009/9/main" objectType="CheckBox" fmlaLink="$E$38" lockText="1" noThreeD="1"/>
</file>

<file path=xl/ctrlProps/ctrlProp74.xml><?xml version="1.0" encoding="utf-8"?>
<formControlPr xmlns="http://schemas.microsoft.com/office/spreadsheetml/2009/9/main" objectType="CheckBox" fmlaLink="$E$39" lockText="1" noThreeD="1"/>
</file>

<file path=xl/ctrlProps/ctrlProp75.xml><?xml version="1.0" encoding="utf-8"?>
<formControlPr xmlns="http://schemas.microsoft.com/office/spreadsheetml/2009/9/main" objectType="CheckBox" checked="Checked" fmlaLink="$E$42" lockText="1" noThreeD="1"/>
</file>

<file path=xl/ctrlProps/ctrlProp76.xml><?xml version="1.0" encoding="utf-8"?>
<formControlPr xmlns="http://schemas.microsoft.com/office/spreadsheetml/2009/9/main" objectType="CheckBox" checked="Checked" fmlaLink="$E$43" lockText="1" noThreeD="1"/>
</file>

<file path=xl/ctrlProps/ctrlProp77.xml><?xml version="1.0" encoding="utf-8"?>
<formControlPr xmlns="http://schemas.microsoft.com/office/spreadsheetml/2009/9/main" objectType="CheckBox" checked="Checked" fmlaLink="$E$23" lockText="1" noThreeD="1"/>
</file>

<file path=xl/ctrlProps/ctrlProp78.xml><?xml version="1.0" encoding="utf-8"?>
<formControlPr xmlns="http://schemas.microsoft.com/office/spreadsheetml/2009/9/main" objectType="CheckBox" checked="Checked" fmlaLink="$E$24" lockText="1" noThreeD="1"/>
</file>

<file path=xl/ctrlProps/ctrlProp79.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E$16" lockText="1" noThreeD="1"/>
</file>

<file path=xl/ctrlProps/ctrlProp80.xml><?xml version="1.0" encoding="utf-8"?>
<formControlPr xmlns="http://schemas.microsoft.com/office/spreadsheetml/2009/9/main" objectType="CheckBox" fmlaLink="$E$32" lockText="1" noThreeD="1"/>
</file>

<file path=xl/ctrlProps/ctrlProp81.xml><?xml version="1.0" encoding="utf-8"?>
<formControlPr xmlns="http://schemas.microsoft.com/office/spreadsheetml/2009/9/main" objectType="CheckBox" checked="Checked" fmlaLink="$E$25" lockText="1" noThreeD="1"/>
</file>

<file path=xl/ctrlProps/ctrlProp82.xml><?xml version="1.0" encoding="utf-8"?>
<formControlPr xmlns="http://schemas.microsoft.com/office/spreadsheetml/2009/9/main" objectType="CheckBox" checked="Checked" fmlaLink="$E$29" lockText="1" noThreeD="1"/>
</file>

<file path=xl/ctrlProps/ctrlProp83.xml><?xml version="1.0" encoding="utf-8"?>
<formControlPr xmlns="http://schemas.microsoft.com/office/spreadsheetml/2009/9/main" objectType="CheckBox" fmlaLink="$E$30" lockText="1" noThreeD="1"/>
</file>

<file path=xl/ctrlProps/ctrlProp84.xml><?xml version="1.0" encoding="utf-8"?>
<formControlPr xmlns="http://schemas.microsoft.com/office/spreadsheetml/2009/9/main" objectType="CheckBox" checked="Checked" fmlaLink="$E$22" lockText="1" noThreeD="1"/>
</file>

<file path=xl/ctrlProps/ctrlProp85.xml><?xml version="1.0" encoding="utf-8"?>
<formControlPr xmlns="http://schemas.microsoft.com/office/spreadsheetml/2009/9/main" objectType="CheckBox" checked="Checked" fmlaLink="$E$28" lockText="1" noThreeD="1"/>
</file>

<file path=xl/ctrlProps/ctrlProp86.xml><?xml version="1.0" encoding="utf-8"?>
<formControlPr xmlns="http://schemas.microsoft.com/office/spreadsheetml/2009/9/main" objectType="CheckBox" fmlaLink="$E$30" lockText="1" noThreeD="1"/>
</file>

<file path=xl/ctrlProps/ctrlProp87.xml><?xml version="1.0" encoding="utf-8"?>
<formControlPr xmlns="http://schemas.microsoft.com/office/spreadsheetml/2009/9/main" objectType="CheckBox" fmlaLink="$E$31" lockText="1" noThreeD="1"/>
</file>

<file path=xl/ctrlProps/ctrlProp88.xml><?xml version="1.0" encoding="utf-8"?>
<formControlPr xmlns="http://schemas.microsoft.com/office/spreadsheetml/2009/9/main" objectType="CheckBox" fmlaLink="$E$40" lockText="1" noThreeD="1"/>
</file>

<file path=xl/ctrlProps/ctrlProp89.xml><?xml version="1.0" encoding="utf-8"?>
<formControlPr xmlns="http://schemas.microsoft.com/office/spreadsheetml/2009/9/main" objectType="CheckBox" fmlaLink="$E$41" lockText="1" noThreeD="1"/>
</file>

<file path=xl/ctrlProps/ctrlProp9.xml><?xml version="1.0" encoding="utf-8"?>
<formControlPr xmlns="http://schemas.microsoft.com/office/spreadsheetml/2009/9/main" objectType="CheckBox" fmlaLink="E18" lockText="1" noThreeD="1"/>
</file>

<file path=xl/ctrlProps/ctrlProp90.xml><?xml version="1.0" encoding="utf-8"?>
<formControlPr xmlns="http://schemas.microsoft.com/office/spreadsheetml/2009/9/main" objectType="CheckBox" fmlaLink="$E$13" lockText="1" noThreeD="1"/>
</file>

<file path=xl/ctrlProps/ctrlProp91.xml><?xml version="1.0" encoding="utf-8"?>
<formControlPr xmlns="http://schemas.microsoft.com/office/spreadsheetml/2009/9/main" objectType="CheckBox" fmlaLink="$E$14" lockText="1" noThreeD="1"/>
</file>

<file path=xl/ctrlProps/ctrlProp92.xml><?xml version="1.0" encoding="utf-8"?>
<formControlPr xmlns="http://schemas.microsoft.com/office/spreadsheetml/2009/9/main" objectType="CheckBox" fmlaLink="$E$15" lockText="1" noThreeD="1"/>
</file>

<file path=xl/ctrlProps/ctrlProp93.xml><?xml version="1.0" encoding="utf-8"?>
<formControlPr xmlns="http://schemas.microsoft.com/office/spreadsheetml/2009/9/main" objectType="CheckBox" checked="Checked" fmlaLink="$E$20" lockText="1" noThreeD="1"/>
</file>

<file path=xl/ctrlProps/ctrlProp94.xml><?xml version="1.0" encoding="utf-8"?>
<formControlPr xmlns="http://schemas.microsoft.com/office/spreadsheetml/2009/9/main" objectType="CheckBox" fmlaLink="$E$21" lockText="1" noThreeD="1"/>
</file>

<file path=xl/ctrlProps/ctrlProp95.xml><?xml version="1.0" encoding="utf-8"?>
<formControlPr xmlns="http://schemas.microsoft.com/office/spreadsheetml/2009/9/main" objectType="CheckBox" checked="Checked" fmlaLink="$E$36" lockText="1" noThreeD="1"/>
</file>

<file path=xl/ctrlProps/ctrlProp96.xml><?xml version="1.0" encoding="utf-8"?>
<formControlPr xmlns="http://schemas.microsoft.com/office/spreadsheetml/2009/9/main" objectType="CheckBox" checked="Checked" fmlaLink="$E$37" lockText="1" noThreeD="1"/>
</file>

<file path=xl/ctrlProps/ctrlProp97.xml><?xml version="1.0" encoding="utf-8"?>
<formControlPr xmlns="http://schemas.microsoft.com/office/spreadsheetml/2009/9/main" objectType="CheckBox" fmlaLink="$E$22" lockText="1" noThreeD="1"/>
</file>

<file path=xl/ctrlProps/ctrlProp98.xml><?xml version="1.0" encoding="utf-8"?>
<formControlPr xmlns="http://schemas.microsoft.com/office/spreadsheetml/2009/9/main" objectType="CheckBox" fmlaLink="$E$42" lockText="1" noThreeD="1"/>
</file>

<file path=xl/ctrlProps/ctrlProp99.xml><?xml version="1.0" encoding="utf-8"?>
<formControlPr xmlns="http://schemas.microsoft.com/office/spreadsheetml/2009/9/main" objectType="CheckBox" fmlaLink="$E$43" lockText="1" noThreeD="1"/>
</file>

<file path=xl/drawings/_rels/drawing1.xml.rels><?xml version="1.0" encoding="UTF-8" standalone="yes"?>
<Relationships xmlns="http://schemas.openxmlformats.org/package/2006/relationships"><Relationship Id="rId3" Type="http://schemas.openxmlformats.org/officeDocument/2006/relationships/hyperlink" Target="#'Boarder selection'!A1"/><Relationship Id="rId2" Type="http://schemas.openxmlformats.org/officeDocument/2006/relationships/hyperlink" Target="#'S1_SWOT CRITERIA'!A1"/><Relationship Id="rId1" Type="http://schemas.openxmlformats.org/officeDocument/2006/relationships/image" Target="../media/image1.jpeg"/><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S2_SWOT Priority ranking'!A1"/></Relationships>
</file>

<file path=xl/drawings/_rels/drawing11.xml.rels><?xml version="1.0" encoding="UTF-8" standalone="yes"?>
<Relationships xmlns="http://schemas.openxmlformats.org/package/2006/relationships"><Relationship Id="rId3" Type="http://schemas.openxmlformats.org/officeDocument/2006/relationships/hyperlink" Target="#'1_Commitment&amp;Management'!A1"/><Relationship Id="rId2" Type="http://schemas.openxmlformats.org/officeDocument/2006/relationships/hyperlink" Target="#Introduction!A1"/><Relationship Id="rId1" Type="http://schemas.openxmlformats.org/officeDocument/2006/relationships/hyperlink" Target="#'S2_SWOT Priority ranking'!A1"/></Relationships>
</file>

<file path=xl/drawings/_rels/drawing12.xml.rels><?xml version="1.0" encoding="UTF-8" standalone="yes"?>
<Relationships xmlns="http://schemas.openxmlformats.org/package/2006/relationships"><Relationship Id="rId8" Type="http://schemas.openxmlformats.org/officeDocument/2006/relationships/hyperlink" Target="#'1_Commitment&amp;Management'!A1"/><Relationship Id="rId3" Type="http://schemas.openxmlformats.org/officeDocument/2006/relationships/hyperlink" Target="#CBS_3!A1"/><Relationship Id="rId7" Type="http://schemas.openxmlformats.org/officeDocument/2006/relationships/hyperlink" Target="#Introduction!A1"/><Relationship Id="rId2" Type="http://schemas.openxmlformats.org/officeDocument/2006/relationships/hyperlink" Target="#CBS_2!A1"/><Relationship Id="rId1" Type="http://schemas.openxmlformats.org/officeDocument/2006/relationships/hyperlink" Target="#'Capacity Assessment Results'!A1"/><Relationship Id="rId6" Type="http://schemas.openxmlformats.org/officeDocument/2006/relationships/hyperlink" Target="#CBS_5!A1"/><Relationship Id="rId5" Type="http://schemas.openxmlformats.org/officeDocument/2006/relationships/hyperlink" Target="#'5_Infrastructure'!A1"/><Relationship Id="rId4" Type="http://schemas.openxmlformats.org/officeDocument/2006/relationships/hyperlink" Target="#CBS_4!A1"/><Relationship Id="rId9" Type="http://schemas.openxmlformats.org/officeDocument/2006/relationships/hyperlink" Target="#CBS_6!A1"/></Relationships>
</file>

<file path=xl/drawings/_rels/drawing13.xml.rels><?xml version="1.0" encoding="UTF-8" standalone="yes"?>
<Relationships xmlns="http://schemas.openxmlformats.org/package/2006/relationships"><Relationship Id="rId8" Type="http://schemas.openxmlformats.org/officeDocument/2006/relationships/hyperlink" Target="#CBS_6!A1"/><Relationship Id="rId3" Type="http://schemas.openxmlformats.org/officeDocument/2006/relationships/hyperlink" Target="#CBS_4!A1"/><Relationship Id="rId7" Type="http://schemas.openxmlformats.org/officeDocument/2006/relationships/hyperlink" Target="#'5_Infrastructure'!A1"/><Relationship Id="rId2" Type="http://schemas.openxmlformats.org/officeDocument/2006/relationships/hyperlink" Target="#'Capacity Assessment Results'!A1"/><Relationship Id="rId1" Type="http://schemas.openxmlformats.org/officeDocument/2006/relationships/hyperlink" Target="#'2_EnergyPlanning'!A1"/><Relationship Id="rId6" Type="http://schemas.openxmlformats.org/officeDocument/2006/relationships/hyperlink" Target="#CBS_1!A1"/><Relationship Id="rId5" Type="http://schemas.openxmlformats.org/officeDocument/2006/relationships/hyperlink" Target="#Introduction!A1"/><Relationship Id="rId4" Type="http://schemas.openxmlformats.org/officeDocument/2006/relationships/hyperlink" Target="#CBS_5!A1"/><Relationship Id="rId9" Type="http://schemas.openxmlformats.org/officeDocument/2006/relationships/hyperlink" Target="#CBS_3!A1"/></Relationships>
</file>

<file path=xl/drawings/_rels/drawing14.xml.rels><?xml version="1.0" encoding="UTF-8" standalone="yes"?>
<Relationships xmlns="http://schemas.openxmlformats.org/package/2006/relationships"><Relationship Id="rId8" Type="http://schemas.openxmlformats.org/officeDocument/2006/relationships/hyperlink" Target="#CBS_6!A1"/><Relationship Id="rId3" Type="http://schemas.openxmlformats.org/officeDocument/2006/relationships/hyperlink" Target="#CBS_4!A1"/><Relationship Id="rId7" Type="http://schemas.openxmlformats.org/officeDocument/2006/relationships/hyperlink" Target="#'5_Infrastructure'!A1"/><Relationship Id="rId2" Type="http://schemas.openxmlformats.org/officeDocument/2006/relationships/hyperlink" Target="#'Capacity Assessment Results'!A1"/><Relationship Id="rId1" Type="http://schemas.openxmlformats.org/officeDocument/2006/relationships/hyperlink" Target="#'3_Implementation'!A1"/><Relationship Id="rId6" Type="http://schemas.openxmlformats.org/officeDocument/2006/relationships/hyperlink" Target="#CBS_1!A1"/><Relationship Id="rId5" Type="http://schemas.openxmlformats.org/officeDocument/2006/relationships/hyperlink" Target="#Introduction!A1"/><Relationship Id="rId4" Type="http://schemas.openxmlformats.org/officeDocument/2006/relationships/hyperlink" Target="#CBS_5!A1"/><Relationship Id="rId9" Type="http://schemas.openxmlformats.org/officeDocument/2006/relationships/hyperlink" Target="#CBS_2!A1"/></Relationships>
</file>

<file path=xl/drawings/_rels/drawing15.xml.rels><?xml version="1.0" encoding="UTF-8" standalone="yes"?>
<Relationships xmlns="http://schemas.openxmlformats.org/package/2006/relationships"><Relationship Id="rId8" Type="http://schemas.openxmlformats.org/officeDocument/2006/relationships/hyperlink" Target="#'5_Infrastructure'!A1"/><Relationship Id="rId3" Type="http://schemas.openxmlformats.org/officeDocument/2006/relationships/hyperlink" Target="#CBS_2!A1"/><Relationship Id="rId7" Type="http://schemas.openxmlformats.org/officeDocument/2006/relationships/hyperlink" Target="#CBS_1!A1"/><Relationship Id="rId2" Type="http://schemas.openxmlformats.org/officeDocument/2006/relationships/hyperlink" Target="#'Capacity Assessment Results'!A1"/><Relationship Id="rId1" Type="http://schemas.openxmlformats.org/officeDocument/2006/relationships/hyperlink" Target="#'4_Resources'!A1"/><Relationship Id="rId6" Type="http://schemas.openxmlformats.org/officeDocument/2006/relationships/hyperlink" Target="#Introduction!A1"/><Relationship Id="rId5" Type="http://schemas.openxmlformats.org/officeDocument/2006/relationships/hyperlink" Target="#CBS_5!A1"/><Relationship Id="rId4" Type="http://schemas.openxmlformats.org/officeDocument/2006/relationships/hyperlink" Target="#CBS_3!A1"/><Relationship Id="rId9" Type="http://schemas.openxmlformats.org/officeDocument/2006/relationships/hyperlink" Target="#CBS_6!A1"/></Relationships>
</file>

<file path=xl/drawings/_rels/drawing16.xml.rels><?xml version="1.0" encoding="UTF-8" standalone="yes"?>
<Relationships xmlns="http://schemas.openxmlformats.org/package/2006/relationships"><Relationship Id="rId8" Type="http://schemas.openxmlformats.org/officeDocument/2006/relationships/hyperlink" Target="#CBS_2!A1"/><Relationship Id="rId3" Type="http://schemas.openxmlformats.org/officeDocument/2006/relationships/hyperlink" Target="#CBS_3!A1"/><Relationship Id="rId7" Type="http://schemas.openxmlformats.org/officeDocument/2006/relationships/hyperlink" Target="#CBS_6!A1"/><Relationship Id="rId2" Type="http://schemas.openxmlformats.org/officeDocument/2006/relationships/hyperlink" Target="#'Capacity Assessment Results'!A1"/><Relationship Id="rId1" Type="http://schemas.openxmlformats.org/officeDocument/2006/relationships/hyperlink" Target="#'5_Infrastructure'!A1"/><Relationship Id="rId6" Type="http://schemas.openxmlformats.org/officeDocument/2006/relationships/hyperlink" Target="#CBS_1!A1"/><Relationship Id="rId5" Type="http://schemas.openxmlformats.org/officeDocument/2006/relationships/hyperlink" Target="#Introduction!A1"/><Relationship Id="rId4" Type="http://schemas.openxmlformats.org/officeDocument/2006/relationships/hyperlink" Target="#CBS_4!A1"/></Relationships>
</file>

<file path=xl/drawings/_rels/drawing17.xml.rels><?xml version="1.0" encoding="UTF-8" standalone="yes"?>
<Relationships xmlns="http://schemas.openxmlformats.org/package/2006/relationships"><Relationship Id="rId8" Type="http://schemas.openxmlformats.org/officeDocument/2006/relationships/hyperlink" Target="#CBS_5!A1"/><Relationship Id="rId3" Type="http://schemas.openxmlformats.org/officeDocument/2006/relationships/hyperlink" Target="#CBS_3!A1"/><Relationship Id="rId7" Type="http://schemas.openxmlformats.org/officeDocument/2006/relationships/hyperlink" Target="#CBS_2!A1"/><Relationship Id="rId2" Type="http://schemas.openxmlformats.org/officeDocument/2006/relationships/hyperlink" Target="#'Capacity Assessment Results'!A1"/><Relationship Id="rId1" Type="http://schemas.openxmlformats.org/officeDocument/2006/relationships/hyperlink" Target="#'6_Home-owner segment'!A1"/><Relationship Id="rId6" Type="http://schemas.openxmlformats.org/officeDocument/2006/relationships/hyperlink" Target="#CBS_1!A1"/><Relationship Id="rId5" Type="http://schemas.openxmlformats.org/officeDocument/2006/relationships/hyperlink" Target="#Introduction!A1"/><Relationship Id="rId4" Type="http://schemas.openxmlformats.org/officeDocument/2006/relationships/hyperlink" Target="#CBS_4!A1"/></Relationships>
</file>

<file path=xl/drawings/_rels/drawing2.xml.rels><?xml version="1.0" encoding="UTF-8" standalone="yes"?>
<Relationships xmlns="http://schemas.openxmlformats.org/package/2006/relationships"><Relationship Id="rId2" Type="http://schemas.openxmlformats.org/officeDocument/2006/relationships/hyperlink" Target="#'1_Commitment&amp;Management'!A1"/><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8" Type="http://schemas.openxmlformats.org/officeDocument/2006/relationships/hyperlink" Target="#CBS_1!A1"/><Relationship Id="rId3" Type="http://schemas.openxmlformats.org/officeDocument/2006/relationships/hyperlink" Target="#'4_Resources'!A1"/><Relationship Id="rId7" Type="http://schemas.openxmlformats.org/officeDocument/2006/relationships/hyperlink" Target="#'6_Home-owner segment'!A1"/><Relationship Id="rId2" Type="http://schemas.openxmlformats.org/officeDocument/2006/relationships/hyperlink" Target="#'3_Implementation'!A1"/><Relationship Id="rId1" Type="http://schemas.openxmlformats.org/officeDocument/2006/relationships/hyperlink" Target="#'2_EnergyPlanning'!A1"/><Relationship Id="rId6" Type="http://schemas.openxmlformats.org/officeDocument/2006/relationships/hyperlink" Target="#Introduction!A1"/><Relationship Id="rId5" Type="http://schemas.openxmlformats.org/officeDocument/2006/relationships/hyperlink" Target="#'Capacity Assessment Results'!A1"/><Relationship Id="rId4" Type="http://schemas.openxmlformats.org/officeDocument/2006/relationships/hyperlink" Target="#'5_Infrastructure'!A1"/></Relationships>
</file>

<file path=xl/drawings/_rels/drawing4.xml.rels><?xml version="1.0" encoding="UTF-8" standalone="yes"?>
<Relationships xmlns="http://schemas.openxmlformats.org/package/2006/relationships"><Relationship Id="rId8" Type="http://schemas.openxmlformats.org/officeDocument/2006/relationships/hyperlink" Target="#CBS_2!A1"/><Relationship Id="rId3" Type="http://schemas.openxmlformats.org/officeDocument/2006/relationships/hyperlink" Target="#'Capacity Assessment Results'!A1"/><Relationship Id="rId7" Type="http://schemas.openxmlformats.org/officeDocument/2006/relationships/hyperlink" Target="#'3_Implementation'!A1"/><Relationship Id="rId2" Type="http://schemas.openxmlformats.org/officeDocument/2006/relationships/hyperlink" Target="#'5_Infrastructure'!A1"/><Relationship Id="rId1" Type="http://schemas.openxmlformats.org/officeDocument/2006/relationships/hyperlink" Target="#'4_Resources'!A1"/><Relationship Id="rId6" Type="http://schemas.openxmlformats.org/officeDocument/2006/relationships/hyperlink" Target="#'6_Home-owner segment'!A1"/><Relationship Id="rId5" Type="http://schemas.openxmlformats.org/officeDocument/2006/relationships/hyperlink" Target="#Introduction!A1"/><Relationship Id="rId4" Type="http://schemas.openxmlformats.org/officeDocument/2006/relationships/hyperlink" Target="#'1_Commitment&amp;Management'!A1"/></Relationships>
</file>

<file path=xl/drawings/_rels/drawing5.xml.rels><?xml version="1.0" encoding="UTF-8" standalone="yes"?>
<Relationships xmlns="http://schemas.openxmlformats.org/package/2006/relationships"><Relationship Id="rId8" Type="http://schemas.openxmlformats.org/officeDocument/2006/relationships/hyperlink" Target="#'1_Commitment&amp;Management'!A1"/><Relationship Id="rId3" Type="http://schemas.openxmlformats.org/officeDocument/2006/relationships/hyperlink" Target="#'4_Resources'!A1"/><Relationship Id="rId7" Type="http://schemas.openxmlformats.org/officeDocument/2006/relationships/hyperlink" Target="#'6_Home-owner segment'!A1"/><Relationship Id="rId2" Type="http://schemas.openxmlformats.org/officeDocument/2006/relationships/hyperlink" Target="#'2_EnergyPlanning'!A1"/><Relationship Id="rId1" Type="http://schemas.openxmlformats.org/officeDocument/2006/relationships/hyperlink" Target="#'3_Implementation'!A1"/><Relationship Id="rId6" Type="http://schemas.openxmlformats.org/officeDocument/2006/relationships/hyperlink" Target="#Introduction!A1"/><Relationship Id="rId5" Type="http://schemas.openxmlformats.org/officeDocument/2006/relationships/hyperlink" Target="#'Capacity Assessment Results'!A1"/><Relationship Id="rId4" Type="http://schemas.openxmlformats.org/officeDocument/2006/relationships/hyperlink" Target="#'5_Infrastructure'!A1"/><Relationship Id="rId9" Type="http://schemas.openxmlformats.org/officeDocument/2006/relationships/hyperlink" Target="#CBS_3!A1"/></Relationships>
</file>

<file path=xl/drawings/_rels/drawing6.xml.rels><?xml version="1.0" encoding="UTF-8" standalone="yes"?>
<Relationships xmlns="http://schemas.openxmlformats.org/package/2006/relationships"><Relationship Id="rId8" Type="http://schemas.openxmlformats.org/officeDocument/2006/relationships/hyperlink" Target="#CBS_4!A1"/><Relationship Id="rId3" Type="http://schemas.openxmlformats.org/officeDocument/2006/relationships/hyperlink" Target="#'5_Infrastructure'!A1"/><Relationship Id="rId7" Type="http://schemas.openxmlformats.org/officeDocument/2006/relationships/hyperlink" Target="#'1_Commitment&amp;Management'!A1"/><Relationship Id="rId2" Type="http://schemas.openxmlformats.org/officeDocument/2006/relationships/hyperlink" Target="#'2_EnergyPlanning'!A1"/><Relationship Id="rId1" Type="http://schemas.openxmlformats.org/officeDocument/2006/relationships/hyperlink" Target="#'3_Implementation'!A1"/><Relationship Id="rId6" Type="http://schemas.openxmlformats.org/officeDocument/2006/relationships/hyperlink" Target="#'6_Home-owner segment'!A1"/><Relationship Id="rId5" Type="http://schemas.openxmlformats.org/officeDocument/2006/relationships/hyperlink" Target="#Introduction!A1"/><Relationship Id="rId4" Type="http://schemas.openxmlformats.org/officeDocument/2006/relationships/hyperlink" Target="#'Capacity Assessment Results'!A1"/></Relationships>
</file>

<file path=xl/drawings/_rels/drawing7.xml.rels><?xml version="1.0" encoding="UTF-8" standalone="yes"?>
<Relationships xmlns="http://schemas.openxmlformats.org/package/2006/relationships"><Relationship Id="rId8" Type="http://schemas.openxmlformats.org/officeDocument/2006/relationships/hyperlink" Target="#'2_EnergyPlanning'!A1"/><Relationship Id="rId3" Type="http://schemas.openxmlformats.org/officeDocument/2006/relationships/hyperlink" Target="#'4_Resources'!A1"/><Relationship Id="rId7" Type="http://schemas.openxmlformats.org/officeDocument/2006/relationships/hyperlink" Target="#'1_Commitment&amp;Management'!A1"/><Relationship Id="rId2" Type="http://schemas.openxmlformats.org/officeDocument/2006/relationships/hyperlink" Target="#'5_Infrastructure'!A1"/><Relationship Id="rId1" Type="http://schemas.openxmlformats.org/officeDocument/2006/relationships/hyperlink" Target="#'3_Implementation'!A1"/><Relationship Id="rId6" Type="http://schemas.openxmlformats.org/officeDocument/2006/relationships/hyperlink" Target="#'6_Home-owner segment'!A1"/><Relationship Id="rId5" Type="http://schemas.openxmlformats.org/officeDocument/2006/relationships/hyperlink" Target="#Introduction!A1"/><Relationship Id="rId4" Type="http://schemas.openxmlformats.org/officeDocument/2006/relationships/hyperlink" Target="#'Capacity Assessment Results'!A1"/><Relationship Id="rId9" Type="http://schemas.openxmlformats.org/officeDocument/2006/relationships/hyperlink" Target="#CBS_5!A1"/></Relationships>
</file>

<file path=xl/drawings/_rels/drawing8.xml.rels><?xml version="1.0" encoding="UTF-8" standalone="yes"?>
<Relationships xmlns="http://schemas.openxmlformats.org/package/2006/relationships"><Relationship Id="rId8" Type="http://schemas.openxmlformats.org/officeDocument/2006/relationships/hyperlink" Target="#CBS_6!A1"/><Relationship Id="rId3" Type="http://schemas.openxmlformats.org/officeDocument/2006/relationships/hyperlink" Target="#'5_Infrastructure'!A1"/><Relationship Id="rId7" Type="http://schemas.openxmlformats.org/officeDocument/2006/relationships/hyperlink" Target="#'1_Commitment&amp;Management'!A1"/><Relationship Id="rId2" Type="http://schemas.openxmlformats.org/officeDocument/2006/relationships/hyperlink" Target="#'2_EnergyPlanning'!A1"/><Relationship Id="rId1" Type="http://schemas.openxmlformats.org/officeDocument/2006/relationships/hyperlink" Target="#'3_Implementation'!A1"/><Relationship Id="rId6" Type="http://schemas.openxmlformats.org/officeDocument/2006/relationships/hyperlink" Target="#Introduction!A1"/><Relationship Id="rId5" Type="http://schemas.openxmlformats.org/officeDocument/2006/relationships/hyperlink" Target="#'Capacity Assessment Results'!A1"/><Relationship Id="rId4" Type="http://schemas.openxmlformats.org/officeDocument/2006/relationships/hyperlink" Target="#'4_Resources'!A1"/></Relationships>
</file>

<file path=xl/drawings/_rels/drawing9.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chart" Target="../charts/chart5.xml"/><Relationship Id="rId18" Type="http://schemas.openxmlformats.org/officeDocument/2006/relationships/hyperlink" Target="#'6_Home-owner segment'!A1"/><Relationship Id="rId3" Type="http://schemas.openxmlformats.org/officeDocument/2006/relationships/hyperlink" Target="#'Cpacity Assessment Results'!A1"/><Relationship Id="rId7" Type="http://schemas.openxmlformats.org/officeDocument/2006/relationships/hyperlink" Target="#'4_Resources'!A1"/><Relationship Id="rId12" Type="http://schemas.openxmlformats.org/officeDocument/2006/relationships/chart" Target="../charts/chart4.xml"/><Relationship Id="rId17" Type="http://schemas.openxmlformats.org/officeDocument/2006/relationships/hyperlink" Target="#'1_Commitment&amp;Management'!A1"/><Relationship Id="rId2" Type="http://schemas.openxmlformats.org/officeDocument/2006/relationships/hyperlink" Target="#CBS_1!A1"/><Relationship Id="rId16" Type="http://schemas.openxmlformats.org/officeDocument/2006/relationships/hyperlink" Target="#CBS_3!A1"/><Relationship Id="rId20" Type="http://schemas.openxmlformats.org/officeDocument/2006/relationships/chart" Target="../charts/chart6.xml"/><Relationship Id="rId1" Type="http://schemas.openxmlformats.org/officeDocument/2006/relationships/chart" Target="../charts/chart1.xml"/><Relationship Id="rId6" Type="http://schemas.openxmlformats.org/officeDocument/2006/relationships/hyperlink" Target="#'5_Infrastructure'!A1"/><Relationship Id="rId11" Type="http://schemas.openxmlformats.org/officeDocument/2006/relationships/chart" Target="../charts/chart3.xml"/><Relationship Id="rId5" Type="http://schemas.openxmlformats.org/officeDocument/2006/relationships/hyperlink" Target="#'2_EnergyPlanning'!A1"/><Relationship Id="rId15" Type="http://schemas.openxmlformats.org/officeDocument/2006/relationships/hyperlink" Target="#CBS_5!A1"/><Relationship Id="rId10" Type="http://schemas.openxmlformats.org/officeDocument/2006/relationships/hyperlink" Target="#CBS_2!A1"/><Relationship Id="rId19" Type="http://schemas.openxmlformats.org/officeDocument/2006/relationships/hyperlink" Target="#CBS_6!A1"/><Relationship Id="rId4" Type="http://schemas.openxmlformats.org/officeDocument/2006/relationships/hyperlink" Target="#'3_Implementation'!A1"/><Relationship Id="rId9" Type="http://schemas.openxmlformats.org/officeDocument/2006/relationships/hyperlink" Target="#Introduction!A1"/><Relationship Id="rId14" Type="http://schemas.openxmlformats.org/officeDocument/2006/relationships/hyperlink" Target="#CBS_4!A1"/></Relationships>
</file>

<file path=xl/drawings/drawing1.xml><?xml version="1.0" encoding="utf-8"?>
<xdr:wsDr xmlns:xdr="http://schemas.openxmlformats.org/drawingml/2006/spreadsheetDrawing" xmlns:a="http://schemas.openxmlformats.org/drawingml/2006/main">
  <xdr:twoCellAnchor editAs="oneCell">
    <xdr:from>
      <xdr:col>1</xdr:col>
      <xdr:colOff>15842</xdr:colOff>
      <xdr:row>8</xdr:row>
      <xdr:rowOff>92446</xdr:rowOff>
    </xdr:from>
    <xdr:to>
      <xdr:col>15</xdr:col>
      <xdr:colOff>584097</xdr:colOff>
      <xdr:row>43</xdr:row>
      <xdr:rowOff>118242</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6756" y="1760963"/>
          <a:ext cx="9121048" cy="6772124"/>
        </a:xfrm>
        <a:prstGeom prst="rect">
          <a:avLst/>
        </a:prstGeom>
      </xdr:spPr>
    </xdr:pic>
    <xdr:clientData/>
  </xdr:twoCellAnchor>
  <xdr:twoCellAnchor>
    <xdr:from>
      <xdr:col>1</xdr:col>
      <xdr:colOff>5480</xdr:colOff>
      <xdr:row>8</xdr:row>
      <xdr:rowOff>76902</xdr:rowOff>
    </xdr:from>
    <xdr:to>
      <xdr:col>16</xdr:col>
      <xdr:colOff>0</xdr:colOff>
      <xdr:row>44</xdr:row>
      <xdr:rowOff>47286</xdr:rowOff>
    </xdr:to>
    <xdr:sp macro="" textlink="">
      <xdr:nvSpPr>
        <xdr:cNvPr id="28" name="Rectangle 27">
          <a:extLst>
            <a:ext uri="{FF2B5EF4-FFF2-40B4-BE49-F238E27FC236}">
              <a16:creationId xmlns:a16="http://schemas.microsoft.com/office/drawing/2014/main" id="{00000000-0008-0000-0000-00001C000000}"/>
            </a:ext>
          </a:extLst>
        </xdr:cNvPr>
        <xdr:cNvSpPr/>
      </xdr:nvSpPr>
      <xdr:spPr>
        <a:xfrm>
          <a:off x="613615" y="1747440"/>
          <a:ext cx="9116539" cy="6901654"/>
        </a:xfrm>
        <a:prstGeom prst="rect">
          <a:avLst/>
        </a:prstGeom>
        <a:solidFill>
          <a:srgbClr val="45802D">
            <a:alpha val="8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7</xdr:col>
      <xdr:colOff>517068</xdr:colOff>
      <xdr:row>33</xdr:row>
      <xdr:rowOff>25175</xdr:rowOff>
    </xdr:from>
    <xdr:to>
      <xdr:col>11</xdr:col>
      <xdr:colOff>337774</xdr:colOff>
      <xdr:row>37</xdr:row>
      <xdr:rowOff>84045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752892" y="6535793"/>
          <a:ext cx="2241176" cy="820870"/>
        </a:xfrm>
        <a:prstGeom prst="roundRect">
          <a:avLst/>
        </a:prstGeom>
        <a:solidFill>
          <a:schemeClr val="bg1">
            <a:lumMod val="65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400"/>
            <a:t>Go to the SWOT analysis</a:t>
          </a:r>
          <a:r>
            <a:rPr lang="lv-LV" sz="1400" baseline="0"/>
            <a:t> </a:t>
          </a:r>
          <a:endParaRPr lang="lv-LV" sz="1400"/>
        </a:p>
      </xdr:txBody>
    </xdr:sp>
    <xdr:clientData/>
  </xdr:twoCellAnchor>
  <xdr:twoCellAnchor>
    <xdr:from>
      <xdr:col>2</xdr:col>
      <xdr:colOff>200025</xdr:colOff>
      <xdr:row>43</xdr:row>
      <xdr:rowOff>70655</xdr:rowOff>
    </xdr:from>
    <xdr:to>
      <xdr:col>3</xdr:col>
      <xdr:colOff>527097</xdr:colOff>
      <xdr:row>45</xdr:row>
      <xdr:rowOff>25830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414463" y="8482421"/>
          <a:ext cx="934290" cy="336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lv-LV" sz="1600" b="1">
              <a:solidFill>
                <a:schemeClr val="bg1"/>
              </a:solidFill>
            </a:rPr>
            <a:t>Authors:</a:t>
          </a:r>
          <a:r>
            <a:rPr lang="lv-LV" sz="1600" b="1" baseline="0">
              <a:solidFill>
                <a:schemeClr val="bg1"/>
              </a:solidFill>
            </a:rPr>
            <a:t> </a:t>
          </a:r>
          <a:endParaRPr lang="lv-LV" sz="1600" b="1">
            <a:solidFill>
              <a:schemeClr val="bg1"/>
            </a:solidFill>
          </a:endParaRPr>
        </a:p>
      </xdr:txBody>
    </xdr:sp>
    <xdr:clientData/>
  </xdr:twoCellAnchor>
  <xdr:twoCellAnchor>
    <xdr:from>
      <xdr:col>7</xdr:col>
      <xdr:colOff>505303</xdr:colOff>
      <xdr:row>11</xdr:row>
      <xdr:rowOff>12244</xdr:rowOff>
    </xdr:from>
    <xdr:to>
      <xdr:col>14</xdr:col>
      <xdr:colOff>310321</xdr:colOff>
      <xdr:row>25</xdr:row>
      <xdr:rowOff>11205</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41127" y="2253420"/>
          <a:ext cx="4040841" cy="2744403"/>
        </a:xfrm>
        <a:prstGeom prst="rect">
          <a:avLst/>
        </a:prstGeom>
        <a:noFill/>
        <a:ln w="28575" cmpd="sng">
          <a:solidFill>
            <a:schemeClr val="accent6">
              <a:lumMod val="20000"/>
              <a:lumOff val="8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lv-LV" sz="1600">
              <a:solidFill>
                <a:schemeClr val="bg1"/>
              </a:solidFill>
            </a:rPr>
            <a:t>This</a:t>
          </a:r>
          <a:r>
            <a:rPr lang="lv-LV" sz="1600" baseline="0">
              <a:solidFill>
                <a:schemeClr val="bg1"/>
              </a:solidFill>
            </a:rPr>
            <a:t> tool is developed to help Local Authorities to assess the exact needs for capacity building in energy management and increase of energy efficiency. Requirements of the international ISO 50001 Energy Management standard (2012) have been taken into account for the proposed evaluation indicators.</a:t>
          </a:r>
        </a:p>
        <a:p>
          <a:pPr algn="ctr"/>
          <a:r>
            <a:rPr lang="lv-LV" sz="1600" baseline="0">
              <a:solidFill>
                <a:schemeClr val="bg1"/>
              </a:solidFill>
            </a:rPr>
            <a:t>The tool is developed as part of </a:t>
          </a:r>
          <a:r>
            <a:rPr lang="lv-LV" sz="1600" i="1" baseline="0">
              <a:solidFill>
                <a:schemeClr val="bg1"/>
              </a:solidFill>
            </a:rPr>
            <a:t>ActNow! </a:t>
          </a:r>
          <a:r>
            <a:rPr lang="lv-LV" sz="1600" baseline="0">
              <a:solidFill>
                <a:schemeClr val="bg1"/>
              </a:solidFill>
            </a:rPr>
            <a:t>project activities (D 2.3). For more information visit https://actnow-baltic.eu/  </a:t>
          </a:r>
        </a:p>
      </xdr:txBody>
    </xdr:sp>
    <xdr:clientData/>
  </xdr:twoCellAnchor>
  <xdr:twoCellAnchor>
    <xdr:from>
      <xdr:col>5</xdr:col>
      <xdr:colOff>595511</xdr:colOff>
      <xdr:row>11</xdr:row>
      <xdr:rowOff>116761</xdr:rowOff>
    </xdr:from>
    <xdr:to>
      <xdr:col>7</xdr:col>
      <xdr:colOff>339226</xdr:colOff>
      <xdr:row>16</xdr:row>
      <xdr:rowOff>8514</xdr:rowOff>
    </xdr:to>
    <xdr:grpSp>
      <xdr:nvGrpSpPr>
        <xdr:cNvPr id="29" name="Group 28">
          <a:extLst>
            <a:ext uri="{FF2B5EF4-FFF2-40B4-BE49-F238E27FC236}">
              <a16:creationId xmlns:a16="http://schemas.microsoft.com/office/drawing/2014/main" id="{00000000-0008-0000-0000-00001D000000}"/>
            </a:ext>
          </a:extLst>
        </xdr:cNvPr>
        <xdr:cNvGrpSpPr/>
      </xdr:nvGrpSpPr>
      <xdr:grpSpPr>
        <a:xfrm>
          <a:off x="3664678" y="2360428"/>
          <a:ext cx="971381" cy="844253"/>
          <a:chOff x="2063483" y="2164241"/>
          <a:chExt cx="953950" cy="844253"/>
        </a:xfrm>
      </xdr:grpSpPr>
      <xdr:sp macro="" textlink="">
        <xdr:nvSpPr>
          <xdr:cNvPr id="14" name="Chevron 13">
            <a:extLst>
              <a:ext uri="{FF2B5EF4-FFF2-40B4-BE49-F238E27FC236}">
                <a16:creationId xmlns:a16="http://schemas.microsoft.com/office/drawing/2014/main" id="{00000000-0008-0000-0000-00000E000000}"/>
              </a:ext>
            </a:extLst>
          </xdr:cNvPr>
          <xdr:cNvSpPr/>
        </xdr:nvSpPr>
        <xdr:spPr>
          <a:xfrm>
            <a:off x="2385103" y="2164241"/>
            <a:ext cx="632330" cy="843643"/>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3" name="Chevron 12">
            <a:extLst>
              <a:ext uri="{FF2B5EF4-FFF2-40B4-BE49-F238E27FC236}">
                <a16:creationId xmlns:a16="http://schemas.microsoft.com/office/drawing/2014/main" id="{00000000-0008-0000-0000-00000D000000}"/>
              </a:ext>
            </a:extLst>
          </xdr:cNvPr>
          <xdr:cNvSpPr/>
        </xdr:nvSpPr>
        <xdr:spPr>
          <a:xfrm>
            <a:off x="2231930" y="2164851"/>
            <a:ext cx="632331" cy="843643"/>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2" name="Chevron 11">
            <a:extLst>
              <a:ext uri="{FF2B5EF4-FFF2-40B4-BE49-F238E27FC236}">
                <a16:creationId xmlns:a16="http://schemas.microsoft.com/office/drawing/2014/main" id="{00000000-0008-0000-0000-00000C000000}"/>
              </a:ext>
            </a:extLst>
          </xdr:cNvPr>
          <xdr:cNvSpPr/>
        </xdr:nvSpPr>
        <xdr:spPr>
          <a:xfrm>
            <a:off x="2063483" y="2164335"/>
            <a:ext cx="632331" cy="843643"/>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7</xdr:col>
      <xdr:colOff>521390</xdr:colOff>
      <xdr:row>27</xdr:row>
      <xdr:rowOff>52347</xdr:rowOff>
    </xdr:from>
    <xdr:to>
      <xdr:col>11</xdr:col>
      <xdr:colOff>334893</xdr:colOff>
      <xdr:row>31</xdr:row>
      <xdr:rowOff>119583</xdr:rowOff>
    </xdr:to>
    <xdr:sp macro="" textlink="">
      <xdr:nvSpPr>
        <xdr:cNvPr id="10" name="Rounded Rectangle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4757214" y="5419965"/>
          <a:ext cx="2233973" cy="829236"/>
        </a:xfrm>
        <a:prstGeom prst="roundRect">
          <a:avLst/>
        </a:prstGeom>
        <a:solidFill>
          <a:schemeClr val="bg1">
            <a:lumMod val="65000"/>
          </a:schemeClr>
        </a:solidFill>
        <a:ln>
          <a:noFill/>
        </a:ln>
        <a:effectLst>
          <a:outerShdw blurRad="57785" dist="33020" dir="3180000" algn="ctr">
            <a:srgbClr val="000000">
              <a:alpha val="30000"/>
            </a:srgbClr>
          </a:outerShdw>
        </a:effectLst>
        <a:scene3d>
          <a:camera prst="orthographicFront">
            <a:rot lat="0" lon="0" rev="0"/>
          </a:camera>
          <a:lightRig rig="brightRoom" dir="t">
            <a:rot lat="0" lon="0" rev="600000"/>
          </a:lightRig>
        </a:scene3d>
        <a:sp3d prstMaterial="metal">
          <a:bevelT w="38100" h="5715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400"/>
            <a:t>Go to the Capacity Assessment Tool</a:t>
          </a:r>
        </a:p>
      </xdr:txBody>
    </xdr:sp>
    <xdr:clientData/>
  </xdr:twoCellAnchor>
  <xdr:twoCellAnchor>
    <xdr:from>
      <xdr:col>9</xdr:col>
      <xdr:colOff>195670</xdr:colOff>
      <xdr:row>43</xdr:row>
      <xdr:rowOff>70253</xdr:rowOff>
    </xdr:from>
    <xdr:to>
      <xdr:col>11</xdr:col>
      <xdr:colOff>427115</xdr:colOff>
      <xdr:row>45</xdr:row>
      <xdr:rowOff>25428</xdr:rowOff>
    </xdr:to>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5668882" y="8481561"/>
          <a:ext cx="1447714" cy="336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lv-LV" sz="1600" b="1">
              <a:solidFill>
                <a:schemeClr val="bg1"/>
              </a:solidFill>
            </a:rPr>
            <a:t>Contributors:</a:t>
          </a:r>
          <a:r>
            <a:rPr lang="lv-LV" sz="1600" b="1" baseline="0">
              <a:solidFill>
                <a:schemeClr val="bg1"/>
              </a:solidFill>
            </a:rPr>
            <a:t> </a:t>
          </a:r>
          <a:endParaRPr lang="lv-LV" sz="1600" b="1">
            <a:solidFill>
              <a:schemeClr val="bg1"/>
            </a:solidFill>
          </a:endParaRPr>
        </a:p>
      </xdr:txBody>
    </xdr:sp>
    <xdr:clientData/>
  </xdr:twoCellAnchor>
  <xdr:twoCellAnchor>
    <xdr:from>
      <xdr:col>3</xdr:col>
      <xdr:colOff>296752</xdr:colOff>
      <xdr:row>43</xdr:row>
      <xdr:rowOff>68450</xdr:rowOff>
    </xdr:from>
    <xdr:to>
      <xdr:col>7</xdr:col>
      <xdr:colOff>427221</xdr:colOff>
      <xdr:row>45</xdr:row>
      <xdr:rowOff>23625</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118408" y="8480216"/>
          <a:ext cx="2559344" cy="336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lv-LV" sz="1600" b="1">
              <a:solidFill>
                <a:schemeClr val="bg1"/>
              </a:solidFill>
            </a:rPr>
            <a:t>Riga Technical University</a:t>
          </a:r>
        </a:p>
      </xdr:txBody>
    </xdr:sp>
    <xdr:clientData/>
  </xdr:twoCellAnchor>
  <xdr:twoCellAnchor>
    <xdr:from>
      <xdr:col>7</xdr:col>
      <xdr:colOff>114214</xdr:colOff>
      <xdr:row>63</xdr:row>
      <xdr:rowOff>114219</xdr:rowOff>
    </xdr:from>
    <xdr:to>
      <xdr:col>9</xdr:col>
      <xdr:colOff>345658</xdr:colOff>
      <xdr:row>67</xdr:row>
      <xdr:rowOff>3452</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4350038" y="12563954"/>
          <a:ext cx="1441679" cy="651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lv-LV" sz="2800" b="1">
              <a:solidFill>
                <a:schemeClr val="bg1"/>
              </a:solidFill>
            </a:rPr>
            <a:t>2019</a:t>
          </a:r>
        </a:p>
      </xdr:txBody>
    </xdr:sp>
    <xdr:clientData/>
  </xdr:twoCellAnchor>
  <xdr:twoCellAnchor editAs="oneCell">
    <xdr:from>
      <xdr:col>2</xdr:col>
      <xdr:colOff>402167</xdr:colOff>
      <xdr:row>1</xdr:row>
      <xdr:rowOff>95250</xdr:rowOff>
    </xdr:from>
    <xdr:to>
      <xdr:col>14</xdr:col>
      <xdr:colOff>550332</xdr:colOff>
      <xdr:row>6</xdr:row>
      <xdr:rowOff>21907</xdr:rowOff>
    </xdr:to>
    <xdr:pic>
      <xdr:nvPicPr>
        <xdr:cNvPr id="22" name="Grafik 21">
          <a:extLst>
            <a:ext uri="{FF2B5EF4-FFF2-40B4-BE49-F238E27FC236}">
              <a16:creationId xmlns:a16="http://schemas.microsoft.com/office/drawing/2014/main" id="{115A4564-25A1-4C3C-9BD9-4C663BF5C6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9834" y="285750"/>
          <a:ext cx="7514165" cy="8791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44825</xdr:colOff>
      <xdr:row>15</xdr:row>
      <xdr:rowOff>22412</xdr:rowOff>
    </xdr:from>
    <xdr:to>
      <xdr:col>16</xdr:col>
      <xdr:colOff>44826</xdr:colOff>
      <xdr:row>18</xdr:row>
      <xdr:rowOff>235323</xdr:rowOff>
    </xdr:to>
    <xdr:sp macro="" textlink="">
      <xdr:nvSpPr>
        <xdr:cNvPr id="2" name="Text Box 33">
          <a:extLst>
            <a:ext uri="{FF2B5EF4-FFF2-40B4-BE49-F238E27FC236}">
              <a16:creationId xmlns:a16="http://schemas.microsoft.com/office/drawing/2014/main" id="{00000000-0008-0000-0900-000002000000}"/>
            </a:ext>
          </a:extLst>
        </xdr:cNvPr>
        <xdr:cNvSpPr txBox="1">
          <a:spLocks noChangeArrowheads="1"/>
        </xdr:cNvSpPr>
      </xdr:nvSpPr>
      <xdr:spPr bwMode="auto">
        <a:xfrm>
          <a:off x="4845425" y="3041837"/>
          <a:ext cx="2924176" cy="1155886"/>
        </a:xfrm>
        <a:prstGeom prst="rect">
          <a:avLst/>
        </a:prstGeom>
        <a:solidFill>
          <a:schemeClr val="bg1">
            <a:lumMod val="85000"/>
            <a:lumOff val="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lvl="0"/>
          <a:r>
            <a:rPr lang="lv-LV" sz="1100">
              <a:effectLst/>
              <a:latin typeface="+mn-lt"/>
              <a:ea typeface="+mn-ea"/>
              <a:cs typeface="+mn-cs"/>
            </a:rPr>
            <a:t>- </a:t>
          </a:r>
          <a:r>
            <a:rPr lang="en-GB" sz="1100">
              <a:effectLst/>
              <a:latin typeface="+mn-lt"/>
              <a:ea typeface="+mn-ea"/>
              <a:cs typeface="+mn-cs"/>
            </a:rPr>
            <a:t>What capacities are currently strong?</a:t>
          </a:r>
        </a:p>
        <a:p>
          <a:pPr lvl="0"/>
          <a:r>
            <a:rPr lang="lv-LV" sz="1100">
              <a:effectLst/>
              <a:latin typeface="+mn-lt"/>
              <a:ea typeface="+mn-ea"/>
              <a:cs typeface="+mn-cs"/>
            </a:rPr>
            <a:t>- </a:t>
          </a:r>
          <a:r>
            <a:rPr lang="en-GB" sz="1100">
              <a:effectLst/>
              <a:latin typeface="+mn-lt"/>
              <a:ea typeface="+mn-ea"/>
              <a:cs typeface="+mn-cs"/>
            </a:rPr>
            <a:t>What are the factors supporting the energy efficiency?</a:t>
          </a:r>
        </a:p>
        <a:p>
          <a:pPr lvl="0"/>
          <a:r>
            <a:rPr lang="lv-LV" sz="1100">
              <a:effectLst/>
              <a:latin typeface="+mn-lt"/>
              <a:ea typeface="+mn-ea"/>
              <a:cs typeface="+mn-cs"/>
            </a:rPr>
            <a:t>- </a:t>
          </a:r>
          <a:r>
            <a:rPr lang="en-GB" sz="1100">
              <a:effectLst/>
              <a:latin typeface="+mn-lt"/>
              <a:ea typeface="+mn-ea"/>
              <a:cs typeface="+mn-cs"/>
            </a:rPr>
            <a:t>Which are the municipality’s advantages over the competition?</a:t>
          </a:r>
        </a:p>
        <a:p>
          <a:r>
            <a:rPr lang="lv-LV" sz="1100">
              <a:effectLst/>
              <a:latin typeface="+mn-lt"/>
              <a:ea typeface="+mn-ea"/>
              <a:cs typeface="+mn-cs"/>
            </a:rPr>
            <a:t>- </a:t>
          </a:r>
          <a:r>
            <a:rPr lang="en-GB" sz="1100">
              <a:effectLst/>
              <a:latin typeface="+mn-lt"/>
              <a:ea typeface="+mn-ea"/>
              <a:cs typeface="+mn-cs"/>
            </a:rPr>
            <a:t>….</a:t>
          </a:r>
          <a:r>
            <a:rPr lang="en-GB" sz="1100">
              <a:effectLst/>
              <a:latin typeface="Arial"/>
              <a:ea typeface="Calibri"/>
              <a:cs typeface="Times New Roman"/>
            </a:rPr>
            <a:t> </a:t>
          </a:r>
          <a:endParaRPr lang="en-GB" sz="1100">
            <a:effectLst/>
            <a:latin typeface="Calibri"/>
            <a:ea typeface="Calibri"/>
            <a:cs typeface="Times New Roman"/>
          </a:endParaRPr>
        </a:p>
        <a:p>
          <a:pPr algn="just">
            <a:lnSpc>
              <a:spcPct val="107000"/>
            </a:lnSpc>
            <a:spcBef>
              <a:spcPts val="1200"/>
            </a:spcBef>
            <a:spcAft>
              <a:spcPts val="600"/>
            </a:spcAft>
          </a:pPr>
          <a:r>
            <a:rPr lang="en-GB" sz="1100">
              <a:effectLst/>
              <a:latin typeface="Arial"/>
              <a:ea typeface="Calibri"/>
              <a:cs typeface="Times New Roman"/>
            </a:rPr>
            <a:t> </a:t>
          </a:r>
          <a:endParaRPr lang="en-GB" sz="1100">
            <a:effectLst/>
            <a:latin typeface="Calibri"/>
            <a:ea typeface="Calibri"/>
            <a:cs typeface="Times New Roman"/>
          </a:endParaRPr>
        </a:p>
      </xdr:txBody>
    </xdr:sp>
    <xdr:clientData/>
  </xdr:twoCellAnchor>
  <xdr:twoCellAnchor>
    <xdr:from>
      <xdr:col>40</xdr:col>
      <xdr:colOff>78441</xdr:colOff>
      <xdr:row>14</xdr:row>
      <xdr:rowOff>201706</xdr:rowOff>
    </xdr:from>
    <xdr:to>
      <xdr:col>43</xdr:col>
      <xdr:colOff>661147</xdr:colOff>
      <xdr:row>18</xdr:row>
      <xdr:rowOff>201706</xdr:rowOff>
    </xdr:to>
    <xdr:sp macro="" textlink="">
      <xdr:nvSpPr>
        <xdr:cNvPr id="3" name="Text Box 33">
          <a:extLst>
            <a:ext uri="{FF2B5EF4-FFF2-40B4-BE49-F238E27FC236}">
              <a16:creationId xmlns:a16="http://schemas.microsoft.com/office/drawing/2014/main" id="{00000000-0008-0000-0900-000003000000}"/>
            </a:ext>
          </a:extLst>
        </xdr:cNvPr>
        <xdr:cNvSpPr txBox="1">
          <a:spLocks noChangeArrowheads="1"/>
        </xdr:cNvSpPr>
      </xdr:nvSpPr>
      <xdr:spPr bwMode="auto">
        <a:xfrm>
          <a:off x="12203766" y="3011581"/>
          <a:ext cx="3402106" cy="1152525"/>
        </a:xfrm>
        <a:prstGeom prst="rect">
          <a:avLst/>
        </a:prstGeom>
        <a:solidFill>
          <a:schemeClr val="bg1">
            <a:lumMod val="85000"/>
            <a:lumOff val="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lvl="0"/>
          <a:r>
            <a:rPr lang="lv-LV" sz="1100">
              <a:effectLst/>
              <a:latin typeface="+mn-lt"/>
              <a:ea typeface="+mn-ea"/>
              <a:cs typeface="+mn-cs"/>
            </a:rPr>
            <a:t>- </a:t>
          </a:r>
          <a:r>
            <a:rPr lang="en-GB" sz="1100">
              <a:effectLst/>
              <a:latin typeface="+mn-lt"/>
              <a:ea typeface="+mn-ea"/>
              <a:cs typeface="+mn-cs"/>
            </a:rPr>
            <a:t>What could be improved?</a:t>
          </a:r>
        </a:p>
        <a:p>
          <a:pPr lvl="0"/>
          <a:r>
            <a:rPr lang="lv-LV" sz="1100">
              <a:effectLst/>
              <a:latin typeface="+mn-lt"/>
              <a:ea typeface="+mn-ea"/>
              <a:cs typeface="+mn-cs"/>
            </a:rPr>
            <a:t>- </a:t>
          </a:r>
          <a:r>
            <a:rPr lang="en-GB" sz="1100">
              <a:effectLst/>
              <a:latin typeface="+mn-lt"/>
              <a:ea typeface="+mn-ea"/>
              <a:cs typeface="+mn-cs"/>
            </a:rPr>
            <a:t>What should be avoided?</a:t>
          </a:r>
        </a:p>
        <a:p>
          <a:pPr lvl="0"/>
          <a:r>
            <a:rPr lang="lv-LV" sz="1100">
              <a:effectLst/>
              <a:latin typeface="+mn-lt"/>
              <a:ea typeface="+mn-ea"/>
              <a:cs typeface="+mn-cs"/>
            </a:rPr>
            <a:t>- </a:t>
          </a:r>
          <a:r>
            <a:rPr lang="en-GB" sz="1100">
              <a:effectLst/>
              <a:latin typeface="+mn-lt"/>
              <a:ea typeface="+mn-ea"/>
              <a:cs typeface="+mn-cs"/>
            </a:rPr>
            <a:t>What obstacles hinder energy capacity improvement?</a:t>
          </a:r>
        </a:p>
        <a:p>
          <a:pPr lvl="0"/>
          <a:r>
            <a:rPr lang="lv-LV" sz="1100">
              <a:effectLst/>
              <a:latin typeface="+mn-lt"/>
              <a:ea typeface="+mn-ea"/>
              <a:cs typeface="+mn-cs"/>
            </a:rPr>
            <a:t>- </a:t>
          </a:r>
          <a:r>
            <a:rPr lang="en-GB" sz="1100">
              <a:effectLst/>
              <a:latin typeface="+mn-lt"/>
              <a:ea typeface="+mn-ea"/>
              <a:cs typeface="+mn-cs"/>
            </a:rPr>
            <a:t>What elements need strengthening?</a:t>
          </a:r>
        </a:p>
        <a:p>
          <a:r>
            <a:rPr lang="lv-LV" sz="1100">
              <a:effectLst/>
              <a:latin typeface="+mn-lt"/>
              <a:ea typeface="+mn-ea"/>
              <a:cs typeface="+mn-cs"/>
            </a:rPr>
            <a:t>- </a:t>
          </a:r>
          <a:r>
            <a:rPr lang="en-GB" sz="1100">
              <a:effectLst/>
              <a:latin typeface="+mn-lt"/>
              <a:ea typeface="+mn-ea"/>
              <a:cs typeface="+mn-cs"/>
            </a:rPr>
            <a:t>…</a:t>
          </a:r>
          <a:r>
            <a:rPr lang="en-GB" sz="1100">
              <a:effectLst/>
              <a:latin typeface="Arial"/>
              <a:ea typeface="Calibri"/>
              <a:cs typeface="Times New Roman"/>
            </a:rPr>
            <a:t> </a:t>
          </a:r>
          <a:endParaRPr lang="en-GB" sz="1100">
            <a:effectLst/>
            <a:latin typeface="Calibri"/>
            <a:ea typeface="Calibri"/>
            <a:cs typeface="Times New Roman"/>
          </a:endParaRPr>
        </a:p>
      </xdr:txBody>
    </xdr:sp>
    <xdr:clientData/>
  </xdr:twoCellAnchor>
  <xdr:twoCellAnchor>
    <xdr:from>
      <xdr:col>13</xdr:col>
      <xdr:colOff>44824</xdr:colOff>
      <xdr:row>29</xdr:row>
      <xdr:rowOff>11204</xdr:rowOff>
    </xdr:from>
    <xdr:to>
      <xdr:col>16</xdr:col>
      <xdr:colOff>44825</xdr:colOff>
      <xdr:row>33</xdr:row>
      <xdr:rowOff>280147</xdr:rowOff>
    </xdr:to>
    <xdr:sp macro="" textlink="">
      <xdr:nvSpPr>
        <xdr:cNvPr id="4" name="Text Box 33">
          <a:extLst>
            <a:ext uri="{FF2B5EF4-FFF2-40B4-BE49-F238E27FC236}">
              <a16:creationId xmlns:a16="http://schemas.microsoft.com/office/drawing/2014/main" id="{00000000-0008-0000-0900-000004000000}"/>
            </a:ext>
          </a:extLst>
        </xdr:cNvPr>
        <xdr:cNvSpPr txBox="1">
          <a:spLocks noChangeArrowheads="1"/>
        </xdr:cNvSpPr>
      </xdr:nvSpPr>
      <xdr:spPr bwMode="auto">
        <a:xfrm>
          <a:off x="4845424" y="7145429"/>
          <a:ext cx="2924176" cy="1526243"/>
        </a:xfrm>
        <a:prstGeom prst="rect">
          <a:avLst/>
        </a:prstGeom>
        <a:solidFill>
          <a:schemeClr val="bg1">
            <a:lumMod val="85000"/>
            <a:lumOff val="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lvl="0"/>
          <a:r>
            <a:rPr lang="lv-LV" sz="1100">
              <a:effectLst/>
              <a:latin typeface="+mn-lt"/>
              <a:ea typeface="+mn-ea"/>
              <a:cs typeface="+mn-cs"/>
            </a:rPr>
            <a:t>- </a:t>
          </a:r>
          <a:r>
            <a:rPr lang="en-GB" sz="1100">
              <a:effectLst/>
              <a:latin typeface="+mn-lt"/>
              <a:ea typeface="+mn-ea"/>
              <a:cs typeface="+mn-cs"/>
            </a:rPr>
            <a:t>What benefits may occur?</a:t>
          </a:r>
        </a:p>
        <a:p>
          <a:pPr lvl="0"/>
          <a:r>
            <a:rPr lang="lv-LV" sz="1100">
              <a:effectLst/>
              <a:latin typeface="+mn-lt"/>
              <a:ea typeface="+mn-ea"/>
              <a:cs typeface="+mn-cs"/>
            </a:rPr>
            <a:t>- </a:t>
          </a:r>
          <a:r>
            <a:rPr lang="en-GB" sz="1100">
              <a:effectLst/>
              <a:latin typeface="+mn-lt"/>
              <a:ea typeface="+mn-ea"/>
              <a:cs typeface="+mn-cs"/>
            </a:rPr>
            <a:t>What changes in usual practice and available energy efficiency technology may occur?</a:t>
          </a:r>
        </a:p>
        <a:p>
          <a:pPr lvl="0"/>
          <a:r>
            <a:rPr lang="lv-LV" sz="1100">
              <a:effectLst/>
              <a:latin typeface="+mn-lt"/>
              <a:ea typeface="+mn-ea"/>
              <a:cs typeface="+mn-cs"/>
            </a:rPr>
            <a:t>- </a:t>
          </a:r>
          <a:r>
            <a:rPr lang="en-GB" sz="1100">
              <a:effectLst/>
              <a:latin typeface="+mn-lt"/>
              <a:ea typeface="+mn-ea"/>
              <a:cs typeface="+mn-cs"/>
            </a:rPr>
            <a:t>What policy changes may occur?</a:t>
          </a:r>
        </a:p>
        <a:p>
          <a:pPr lvl="0"/>
          <a:r>
            <a:rPr lang="lv-LV" sz="1100">
              <a:effectLst/>
              <a:latin typeface="+mn-lt"/>
              <a:ea typeface="+mn-ea"/>
              <a:cs typeface="+mn-cs"/>
            </a:rPr>
            <a:t>- </a:t>
          </a:r>
          <a:r>
            <a:rPr lang="en-GB" sz="1100">
              <a:effectLst/>
              <a:latin typeface="+mn-lt"/>
              <a:ea typeface="+mn-ea"/>
              <a:cs typeface="+mn-cs"/>
            </a:rPr>
            <a:t>What changes in standardization may occur?</a:t>
          </a:r>
        </a:p>
        <a:p>
          <a:pPr lvl="0"/>
          <a:r>
            <a:rPr lang="lv-LV" sz="1100">
              <a:effectLst/>
              <a:latin typeface="+mn-lt"/>
              <a:ea typeface="+mn-ea"/>
              <a:cs typeface="+mn-cs"/>
            </a:rPr>
            <a:t>- </a:t>
          </a:r>
          <a:r>
            <a:rPr lang="en-GB" sz="1100">
              <a:effectLst/>
              <a:latin typeface="+mn-lt"/>
              <a:ea typeface="+mn-ea"/>
              <a:cs typeface="+mn-cs"/>
            </a:rPr>
            <a:t>What changes in socio-economic behaviour may occur?</a:t>
          </a:r>
        </a:p>
        <a:p>
          <a:r>
            <a:rPr lang="lv-LV" sz="1100">
              <a:effectLst/>
              <a:latin typeface="+mn-lt"/>
              <a:ea typeface="+mn-ea"/>
              <a:cs typeface="+mn-cs"/>
            </a:rPr>
            <a:t>- </a:t>
          </a:r>
          <a:r>
            <a:rPr lang="en-GB" sz="1100">
              <a:effectLst/>
              <a:latin typeface="+mn-lt"/>
              <a:ea typeface="+mn-ea"/>
              <a:cs typeface="+mn-cs"/>
            </a:rPr>
            <a:t>…</a:t>
          </a:r>
          <a:r>
            <a:rPr lang="en-GB" sz="1100">
              <a:effectLst/>
              <a:latin typeface="Arial"/>
              <a:ea typeface="Calibri"/>
              <a:cs typeface="Times New Roman"/>
            </a:rPr>
            <a:t> </a:t>
          </a:r>
          <a:endParaRPr lang="en-GB" sz="1100">
            <a:effectLst/>
            <a:latin typeface="Calibri"/>
            <a:ea typeface="Calibri"/>
            <a:cs typeface="Times New Roman"/>
          </a:endParaRPr>
        </a:p>
      </xdr:txBody>
    </xdr:sp>
    <xdr:clientData/>
  </xdr:twoCellAnchor>
  <xdr:twoCellAnchor>
    <xdr:from>
      <xdr:col>40</xdr:col>
      <xdr:colOff>56029</xdr:colOff>
      <xdr:row>28</xdr:row>
      <xdr:rowOff>179293</xdr:rowOff>
    </xdr:from>
    <xdr:to>
      <xdr:col>43</xdr:col>
      <xdr:colOff>683559</xdr:colOff>
      <xdr:row>34</xdr:row>
      <xdr:rowOff>67235</xdr:rowOff>
    </xdr:to>
    <xdr:sp macro="" textlink="">
      <xdr:nvSpPr>
        <xdr:cNvPr id="5" name="Text Box 33">
          <a:extLst>
            <a:ext uri="{FF2B5EF4-FFF2-40B4-BE49-F238E27FC236}">
              <a16:creationId xmlns:a16="http://schemas.microsoft.com/office/drawing/2014/main" id="{00000000-0008-0000-0900-000005000000}"/>
            </a:ext>
          </a:extLst>
        </xdr:cNvPr>
        <xdr:cNvSpPr txBox="1">
          <a:spLocks noChangeArrowheads="1"/>
        </xdr:cNvSpPr>
      </xdr:nvSpPr>
      <xdr:spPr bwMode="auto">
        <a:xfrm>
          <a:off x="12181354" y="7113493"/>
          <a:ext cx="3446930" cy="1659592"/>
        </a:xfrm>
        <a:prstGeom prst="rect">
          <a:avLst/>
        </a:prstGeom>
        <a:solidFill>
          <a:schemeClr val="bg1">
            <a:lumMod val="85000"/>
            <a:lumOff val="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lvl="0"/>
          <a:r>
            <a:rPr lang="lv-LV" sz="1100">
              <a:effectLst/>
              <a:latin typeface="+mn-lt"/>
              <a:ea typeface="+mn-ea"/>
              <a:cs typeface="+mn-cs"/>
            </a:rPr>
            <a:t>-</a:t>
          </a:r>
          <a:r>
            <a:rPr lang="en-GB" sz="1100">
              <a:effectLst/>
              <a:latin typeface="+mn-lt"/>
              <a:ea typeface="+mn-ea"/>
              <a:cs typeface="+mn-cs"/>
            </a:rPr>
            <a:t>Do the relevant stakeholders show their willingness and interest to support the technology energy efficiency?</a:t>
          </a:r>
        </a:p>
        <a:p>
          <a:pPr lvl="0"/>
          <a:r>
            <a:rPr lang="lv-LV" sz="1100">
              <a:effectLst/>
              <a:latin typeface="+mn-lt"/>
              <a:ea typeface="+mn-ea"/>
              <a:cs typeface="+mn-cs"/>
            </a:rPr>
            <a:t>- </a:t>
          </a:r>
          <a:r>
            <a:rPr lang="en-GB" sz="1100">
              <a:effectLst/>
              <a:latin typeface="+mn-lt"/>
              <a:ea typeface="+mn-ea"/>
              <a:cs typeface="+mn-cs"/>
            </a:rPr>
            <a:t>What external obstacles can hinder the capacity improvement measures?</a:t>
          </a:r>
        </a:p>
        <a:p>
          <a:pPr lvl="0"/>
          <a:r>
            <a:rPr lang="lv-LV" sz="1100">
              <a:effectLst/>
              <a:latin typeface="+mn-lt"/>
              <a:ea typeface="+mn-ea"/>
              <a:cs typeface="+mn-cs"/>
            </a:rPr>
            <a:t>- </a:t>
          </a:r>
          <a:r>
            <a:rPr lang="en-GB" sz="1100">
              <a:effectLst/>
              <a:latin typeface="+mn-lt"/>
              <a:ea typeface="+mn-ea"/>
              <a:cs typeface="+mn-cs"/>
            </a:rPr>
            <a:t>Are any potential changes threatening the energy efficiency measure implementation and capacity building?</a:t>
          </a:r>
        </a:p>
        <a:p>
          <a:r>
            <a:rPr lang="en-GB" sz="1100">
              <a:effectLst/>
              <a:latin typeface="+mn-lt"/>
              <a:ea typeface="+mn-ea"/>
              <a:cs typeface="+mn-cs"/>
            </a:rPr>
            <a:t>…</a:t>
          </a:r>
          <a:endParaRPr lang="en-GB" sz="1100">
            <a:effectLst/>
            <a:latin typeface="Calibri"/>
            <a:ea typeface="Calibri"/>
            <a:cs typeface="Times New Roman"/>
          </a:endParaRPr>
        </a:p>
      </xdr:txBody>
    </xdr:sp>
    <xdr:clientData/>
  </xdr:twoCellAnchor>
  <xdr:oneCellAnchor>
    <xdr:from>
      <xdr:col>11</xdr:col>
      <xdr:colOff>20032</xdr:colOff>
      <xdr:row>0</xdr:row>
      <xdr:rowOff>38100</xdr:rowOff>
    </xdr:from>
    <xdr:ext cx="990600" cy="490134"/>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4115782" y="3810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oneCellAnchor>
    <xdr:from>
      <xdr:col>13</xdr:col>
      <xdr:colOff>268282</xdr:colOff>
      <xdr:row>0</xdr:row>
      <xdr:rowOff>147518</xdr:rowOff>
    </xdr:from>
    <xdr:ext cx="890936" cy="29123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5068882" y="147518"/>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1</xdr:col>
      <xdr:colOff>419099</xdr:colOff>
      <xdr:row>0</xdr:row>
      <xdr:rowOff>126206</xdr:rowOff>
    </xdr:from>
    <xdr:to>
      <xdr:col>10</xdr:col>
      <xdr:colOff>19050</xdr:colOff>
      <xdr:row>5</xdr:row>
      <xdr:rowOff>171084</xdr:rowOff>
    </xdr:to>
    <xdr:grpSp>
      <xdr:nvGrpSpPr>
        <xdr:cNvPr id="23" name="Group 22">
          <a:extLst>
            <a:ext uri="{FF2B5EF4-FFF2-40B4-BE49-F238E27FC236}">
              <a16:creationId xmlns:a16="http://schemas.microsoft.com/office/drawing/2014/main" id="{00000000-0008-0000-0900-000017000000}"/>
            </a:ext>
          </a:extLst>
        </xdr:cNvPr>
        <xdr:cNvGrpSpPr/>
      </xdr:nvGrpSpPr>
      <xdr:grpSpPr>
        <a:xfrm>
          <a:off x="644235" y="126206"/>
          <a:ext cx="3080906" cy="997378"/>
          <a:chOff x="259555" y="383381"/>
          <a:chExt cx="3124201" cy="817204"/>
        </a:xfrm>
      </xdr:grpSpPr>
      <xdr:grpSp>
        <xdr:nvGrpSpPr>
          <xdr:cNvPr id="24" name="Group 23">
            <a:extLst>
              <a:ext uri="{FF2B5EF4-FFF2-40B4-BE49-F238E27FC236}">
                <a16:creationId xmlns:a16="http://schemas.microsoft.com/office/drawing/2014/main" id="{00000000-0008-0000-0900-000018000000}"/>
              </a:ext>
            </a:extLst>
          </xdr:cNvPr>
          <xdr:cNvGrpSpPr/>
        </xdr:nvGrpSpPr>
        <xdr:grpSpPr>
          <a:xfrm>
            <a:off x="259555" y="383381"/>
            <a:ext cx="3124201" cy="817204"/>
            <a:chOff x="8428433" y="2539603"/>
            <a:chExt cx="3124201" cy="817204"/>
          </a:xfrm>
        </xdr:grpSpPr>
        <xdr:sp macro="" textlink="">
          <xdr:nvSpPr>
            <xdr:cNvPr id="26" name="Rounded Rectangle 25">
              <a:extLst>
                <a:ext uri="{FF2B5EF4-FFF2-40B4-BE49-F238E27FC236}">
                  <a16:creationId xmlns:a16="http://schemas.microsoft.com/office/drawing/2014/main" id="{00000000-0008-0000-0900-00001A000000}"/>
                </a:ext>
              </a:extLst>
            </xdr:cNvPr>
            <xdr:cNvSpPr/>
          </xdr:nvSpPr>
          <xdr:spPr>
            <a:xfrm>
              <a:off x="8428433" y="2539603"/>
              <a:ext cx="3124201"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27" name="Chevron 26">
              <a:extLst>
                <a:ext uri="{FF2B5EF4-FFF2-40B4-BE49-F238E27FC236}">
                  <a16:creationId xmlns:a16="http://schemas.microsoft.com/office/drawing/2014/main" id="{00000000-0008-0000-0900-00001B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28" name="Chevron 27">
              <a:extLst>
                <a:ext uri="{FF2B5EF4-FFF2-40B4-BE49-F238E27FC236}">
                  <a16:creationId xmlns:a16="http://schemas.microsoft.com/office/drawing/2014/main" id="{00000000-0008-0000-0900-00001C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9143633" y="2556190"/>
              <a:ext cx="2304226"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DEFINITION OF THE MAIN SWOT CRITERIA (FACTORS)</a:t>
              </a:r>
              <a:endParaRPr lang="lv-LV" sz="1400" b="0">
                <a:solidFill>
                  <a:schemeClr val="bg1"/>
                </a:solidFill>
                <a:latin typeface="Arial Black" panose="020B0A04020102020204" pitchFamily="34" charset="0"/>
              </a:endParaRPr>
            </a:p>
          </xdr:txBody>
        </xdr:sp>
        <xdr:sp macro="" textlink="">
          <xdr:nvSpPr>
            <xdr:cNvPr id="30" name="Chevron 29">
              <a:extLst>
                <a:ext uri="{FF2B5EF4-FFF2-40B4-BE49-F238E27FC236}">
                  <a16:creationId xmlns:a16="http://schemas.microsoft.com/office/drawing/2014/main" id="{00000000-0008-0000-0900-00001E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71475" y="536806"/>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S.1</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11</xdr:col>
      <xdr:colOff>171450</xdr:colOff>
      <xdr:row>2</xdr:row>
      <xdr:rowOff>142875</xdr:rowOff>
    </xdr:from>
    <xdr:to>
      <xdr:col>13</xdr:col>
      <xdr:colOff>173107</xdr:colOff>
      <xdr:row>5</xdr:row>
      <xdr:rowOff>64190</xdr:rowOff>
    </xdr:to>
    <xdr:sp macro="" textlink="">
      <xdr:nvSpPr>
        <xdr:cNvPr id="31" name="Rounded Rectangle 31">
          <a:extLst>
            <a:ext uri="{FF2B5EF4-FFF2-40B4-BE49-F238E27FC236}">
              <a16:creationId xmlns:a16="http://schemas.microsoft.com/office/drawing/2014/main" id="{00000000-0008-0000-0900-00001F000000}"/>
            </a:ext>
          </a:extLst>
        </xdr:cNvPr>
        <xdr:cNvSpPr/>
      </xdr:nvSpPr>
      <xdr:spPr>
        <a:xfrm>
          <a:off x="4267200" y="52387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11</xdr:col>
      <xdr:colOff>266700</xdr:colOff>
      <xdr:row>3</xdr:row>
      <xdr:rowOff>180975</xdr:rowOff>
    </xdr:from>
    <xdr:to>
      <xdr:col>13</xdr:col>
      <xdr:colOff>85726</xdr:colOff>
      <xdr:row>3</xdr:row>
      <xdr:rowOff>180975</xdr:rowOff>
    </xdr:to>
    <xdr:cxnSp macro="">
      <xdr:nvCxnSpPr>
        <xdr:cNvPr id="33" name="Straight Arrow Connector 32">
          <a:extLst>
            <a:ext uri="{FF2B5EF4-FFF2-40B4-BE49-F238E27FC236}">
              <a16:creationId xmlns:a16="http://schemas.microsoft.com/office/drawing/2014/main" id="{00000000-0008-0000-0900-000021000000}"/>
            </a:ext>
          </a:extLst>
        </xdr:cNvPr>
        <xdr:cNvCxnSpPr/>
      </xdr:nvCxnSpPr>
      <xdr:spPr>
        <a:xfrm flipH="1">
          <a:off x="4362450" y="752475"/>
          <a:ext cx="523876"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352344</xdr:colOff>
      <xdr:row>2</xdr:row>
      <xdr:rowOff>142955</xdr:rowOff>
    </xdr:from>
    <xdr:to>
      <xdr:col>14</xdr:col>
      <xdr:colOff>144451</xdr:colOff>
      <xdr:row>5</xdr:row>
      <xdr:rowOff>64270</xdr:rowOff>
    </xdr:to>
    <xdr:grpSp>
      <xdr:nvGrpSpPr>
        <xdr:cNvPr id="44" name="Group 43">
          <a:extLst>
            <a:ext uri="{FF2B5EF4-FFF2-40B4-BE49-F238E27FC236}">
              <a16:creationId xmlns:a16="http://schemas.microsoft.com/office/drawing/2014/main" id="{00000000-0008-0000-0900-00002C000000}"/>
            </a:ext>
          </a:extLst>
        </xdr:cNvPr>
        <xdr:cNvGrpSpPr/>
      </xdr:nvGrpSpPr>
      <xdr:grpSpPr>
        <a:xfrm>
          <a:off x="5097526" y="523955"/>
          <a:ext cx="709970" cy="492815"/>
          <a:chOff x="5152944" y="523955"/>
          <a:chExt cx="706507" cy="492815"/>
        </a:xfrm>
      </xdr:grpSpPr>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5152944" y="52395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xnSp macro="">
        <xdr:nvCxnSpPr>
          <xdr:cNvPr id="34" name="Straight Arrow Connector 33">
            <a:extLst>
              <a:ext uri="{FF2B5EF4-FFF2-40B4-BE49-F238E27FC236}">
                <a16:creationId xmlns:a16="http://schemas.microsoft.com/office/drawing/2014/main" id="{00000000-0008-0000-0900-000022000000}"/>
              </a:ext>
            </a:extLst>
          </xdr:cNvPr>
          <xdr:cNvCxnSpPr/>
        </xdr:nvCxnSpPr>
        <xdr:spPr>
          <a:xfrm>
            <a:off x="5251621" y="768516"/>
            <a:ext cx="48496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333375</xdr:colOff>
      <xdr:row>0</xdr:row>
      <xdr:rowOff>152400</xdr:rowOff>
    </xdr:from>
    <xdr:to>
      <xdr:col>31</xdr:col>
      <xdr:colOff>219076</xdr:colOff>
      <xdr:row>6</xdr:row>
      <xdr:rowOff>140128</xdr:rowOff>
    </xdr:to>
    <xdr:grpSp>
      <xdr:nvGrpSpPr>
        <xdr:cNvPr id="35" name="Group 34">
          <a:extLst>
            <a:ext uri="{FF2B5EF4-FFF2-40B4-BE49-F238E27FC236}">
              <a16:creationId xmlns:a16="http://schemas.microsoft.com/office/drawing/2014/main" id="{00000000-0008-0000-0900-000023000000}"/>
            </a:ext>
          </a:extLst>
        </xdr:cNvPr>
        <xdr:cNvGrpSpPr/>
      </xdr:nvGrpSpPr>
      <xdr:grpSpPr>
        <a:xfrm>
          <a:off x="5996420" y="152400"/>
          <a:ext cx="3124201" cy="1148046"/>
          <a:chOff x="259555" y="383381"/>
          <a:chExt cx="3124201" cy="926465"/>
        </a:xfrm>
      </xdr:grpSpPr>
      <xdr:grpSp>
        <xdr:nvGrpSpPr>
          <xdr:cNvPr id="36" name="Group 35">
            <a:extLst>
              <a:ext uri="{FF2B5EF4-FFF2-40B4-BE49-F238E27FC236}">
                <a16:creationId xmlns:a16="http://schemas.microsoft.com/office/drawing/2014/main" id="{00000000-0008-0000-0900-000024000000}"/>
              </a:ext>
            </a:extLst>
          </xdr:cNvPr>
          <xdr:cNvGrpSpPr/>
        </xdr:nvGrpSpPr>
        <xdr:grpSpPr>
          <a:xfrm>
            <a:off x="259555" y="383381"/>
            <a:ext cx="3124201" cy="926465"/>
            <a:chOff x="8428433" y="2539603"/>
            <a:chExt cx="3124201" cy="926465"/>
          </a:xfrm>
        </xdr:grpSpPr>
        <xdr:sp macro="" textlink="">
          <xdr:nvSpPr>
            <xdr:cNvPr id="38" name="Rounded Rectangle 37">
              <a:extLst>
                <a:ext uri="{FF2B5EF4-FFF2-40B4-BE49-F238E27FC236}">
                  <a16:creationId xmlns:a16="http://schemas.microsoft.com/office/drawing/2014/main" id="{00000000-0008-0000-0900-000026000000}"/>
                </a:ext>
              </a:extLst>
            </xdr:cNvPr>
            <xdr:cNvSpPr/>
          </xdr:nvSpPr>
          <xdr:spPr>
            <a:xfrm>
              <a:off x="8428433" y="2539603"/>
              <a:ext cx="3124201"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9" name="Chevron 38">
              <a:extLst>
                <a:ext uri="{FF2B5EF4-FFF2-40B4-BE49-F238E27FC236}">
                  <a16:creationId xmlns:a16="http://schemas.microsoft.com/office/drawing/2014/main" id="{00000000-0008-0000-0900-000027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0" name="Chevron 39">
              <a:extLst>
                <a:ext uri="{FF2B5EF4-FFF2-40B4-BE49-F238E27FC236}">
                  <a16:creationId xmlns:a16="http://schemas.microsoft.com/office/drawing/2014/main" id="{00000000-0008-0000-0900-000028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1" name="TextBox 40">
              <a:hlinkClick xmlns:r="http://schemas.openxmlformats.org/officeDocument/2006/relationships" r:id="rId1"/>
              <a:extLst>
                <a:ext uri="{FF2B5EF4-FFF2-40B4-BE49-F238E27FC236}">
                  <a16:creationId xmlns:a16="http://schemas.microsoft.com/office/drawing/2014/main" id="{00000000-0008-0000-0900-000029000000}"/>
                </a:ext>
              </a:extLst>
            </xdr:cNvPr>
            <xdr:cNvSpPr txBox="1"/>
          </xdr:nvSpPr>
          <xdr:spPr>
            <a:xfrm>
              <a:off x="9124583" y="2665451"/>
              <a:ext cx="2304226"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SWOT PRIORITY RANKING</a:t>
              </a:r>
              <a:endParaRPr lang="lv-LV" sz="1400" b="0">
                <a:solidFill>
                  <a:schemeClr val="bg1"/>
                </a:solidFill>
                <a:latin typeface="Arial Black" panose="020B0A04020102020204" pitchFamily="34" charset="0"/>
              </a:endParaRPr>
            </a:p>
          </xdr:txBody>
        </xdr:sp>
        <xdr:sp macro="" textlink="">
          <xdr:nvSpPr>
            <xdr:cNvPr id="42" name="Chevron 41">
              <a:extLst>
                <a:ext uri="{FF2B5EF4-FFF2-40B4-BE49-F238E27FC236}">
                  <a16:creationId xmlns:a16="http://schemas.microsoft.com/office/drawing/2014/main" id="{00000000-0008-0000-0900-00002A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71475" y="536806"/>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S.2</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32</xdr:col>
      <xdr:colOff>0</xdr:colOff>
      <xdr:row>1</xdr:row>
      <xdr:rowOff>38100</xdr:rowOff>
    </xdr:from>
    <xdr:to>
      <xdr:col>36</xdr:col>
      <xdr:colOff>258991</xdr:colOff>
      <xdr:row>5</xdr:row>
      <xdr:rowOff>9524</xdr:rowOff>
    </xdr:to>
    <xdr:sp macro="" textlink="">
      <xdr:nvSpPr>
        <xdr:cNvPr id="43" name="Rounded Rectangle 79">
          <a:hlinkClick xmlns:r="http://schemas.openxmlformats.org/officeDocument/2006/relationships" r:id="rId2"/>
          <a:extLst>
            <a:ext uri="{FF2B5EF4-FFF2-40B4-BE49-F238E27FC236}">
              <a16:creationId xmlns:a16="http://schemas.microsoft.com/office/drawing/2014/main" id="{00000000-0008-0000-0900-00002B000000}"/>
            </a:ext>
          </a:extLst>
        </xdr:cNvPr>
        <xdr:cNvSpPr/>
      </xdr:nvSpPr>
      <xdr:spPr>
        <a:xfrm>
          <a:off x="9305925" y="228600"/>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147940</xdr:colOff>
      <xdr:row>0</xdr:row>
      <xdr:rowOff>0</xdr:rowOff>
    </xdr:from>
    <xdr:ext cx="990600" cy="490134"/>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3563333" y="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oneCellAnchor>
    <xdr:from>
      <xdr:col>13</xdr:col>
      <xdr:colOff>398912</xdr:colOff>
      <xdr:row>0</xdr:row>
      <xdr:rowOff>109418</xdr:rowOff>
    </xdr:from>
    <xdr:ext cx="890936" cy="291234"/>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4521876" y="109418"/>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219075</xdr:colOff>
      <xdr:row>0</xdr:row>
      <xdr:rowOff>173831</xdr:rowOff>
    </xdr:from>
    <xdr:to>
      <xdr:col>8</xdr:col>
      <xdr:colOff>285751</xdr:colOff>
      <xdr:row>6</xdr:row>
      <xdr:rowOff>180611</xdr:rowOff>
    </xdr:to>
    <xdr:grpSp>
      <xdr:nvGrpSpPr>
        <xdr:cNvPr id="13" name="Group 12">
          <a:extLst>
            <a:ext uri="{FF2B5EF4-FFF2-40B4-BE49-F238E27FC236}">
              <a16:creationId xmlns:a16="http://schemas.microsoft.com/office/drawing/2014/main" id="{00000000-0008-0000-0A00-00000D000000}"/>
            </a:ext>
          </a:extLst>
        </xdr:cNvPr>
        <xdr:cNvGrpSpPr/>
      </xdr:nvGrpSpPr>
      <xdr:grpSpPr>
        <a:xfrm>
          <a:off x="219075" y="173831"/>
          <a:ext cx="3104093" cy="1160363"/>
          <a:chOff x="259555" y="383381"/>
          <a:chExt cx="3124201" cy="949878"/>
        </a:xfrm>
      </xdr:grpSpPr>
      <xdr:grpSp>
        <xdr:nvGrpSpPr>
          <xdr:cNvPr id="14" name="Group 13">
            <a:extLst>
              <a:ext uri="{FF2B5EF4-FFF2-40B4-BE49-F238E27FC236}">
                <a16:creationId xmlns:a16="http://schemas.microsoft.com/office/drawing/2014/main" id="{00000000-0008-0000-0A00-00000E000000}"/>
              </a:ext>
            </a:extLst>
          </xdr:cNvPr>
          <xdr:cNvGrpSpPr/>
        </xdr:nvGrpSpPr>
        <xdr:grpSpPr>
          <a:xfrm>
            <a:off x="259555" y="383381"/>
            <a:ext cx="3124201" cy="949878"/>
            <a:chOff x="8428433" y="2539603"/>
            <a:chExt cx="3124201" cy="949878"/>
          </a:xfrm>
        </xdr:grpSpPr>
        <xdr:sp macro="" textlink="">
          <xdr:nvSpPr>
            <xdr:cNvPr id="16" name="Rounded Rectangle 15">
              <a:extLst>
                <a:ext uri="{FF2B5EF4-FFF2-40B4-BE49-F238E27FC236}">
                  <a16:creationId xmlns:a16="http://schemas.microsoft.com/office/drawing/2014/main" id="{00000000-0008-0000-0A00-000010000000}"/>
                </a:ext>
              </a:extLst>
            </xdr:cNvPr>
            <xdr:cNvSpPr/>
          </xdr:nvSpPr>
          <xdr:spPr>
            <a:xfrm>
              <a:off x="8428433" y="2539603"/>
              <a:ext cx="3124201"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7" name="Chevron 16">
              <a:extLst>
                <a:ext uri="{FF2B5EF4-FFF2-40B4-BE49-F238E27FC236}">
                  <a16:creationId xmlns:a16="http://schemas.microsoft.com/office/drawing/2014/main" id="{00000000-0008-0000-0A00-000011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8" name="Chevron 17">
              <a:extLst>
                <a:ext uri="{FF2B5EF4-FFF2-40B4-BE49-F238E27FC236}">
                  <a16:creationId xmlns:a16="http://schemas.microsoft.com/office/drawing/2014/main" id="{00000000-0008-0000-0A00-000012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9143633" y="2688864"/>
              <a:ext cx="2304226"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SWOT PRIORITY RANKING</a:t>
              </a:r>
              <a:endParaRPr lang="lv-LV" sz="1400" b="0">
                <a:solidFill>
                  <a:schemeClr val="bg1"/>
                </a:solidFill>
                <a:latin typeface="Arial Black" panose="020B0A04020102020204" pitchFamily="34" charset="0"/>
              </a:endParaRPr>
            </a:p>
          </xdr:txBody>
        </xdr:sp>
        <xdr:sp macro="" textlink="">
          <xdr:nvSpPr>
            <xdr:cNvPr id="20" name="Chevron 19">
              <a:extLst>
                <a:ext uri="{FF2B5EF4-FFF2-40B4-BE49-F238E27FC236}">
                  <a16:creationId xmlns:a16="http://schemas.microsoft.com/office/drawing/2014/main" id="{00000000-0008-0000-0A00-000014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371475" y="536806"/>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S.2</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299358</xdr:colOff>
      <xdr:row>2</xdr:row>
      <xdr:rowOff>104775</xdr:rowOff>
    </xdr:from>
    <xdr:to>
      <xdr:col>13</xdr:col>
      <xdr:colOff>303737</xdr:colOff>
      <xdr:row>5</xdr:row>
      <xdr:rowOff>26090</xdr:rowOff>
    </xdr:to>
    <xdr:sp macro="" textlink="">
      <xdr:nvSpPr>
        <xdr:cNvPr id="21" name="Rounded Rectangle 31">
          <a:extLst>
            <a:ext uri="{FF2B5EF4-FFF2-40B4-BE49-F238E27FC236}">
              <a16:creationId xmlns:a16="http://schemas.microsoft.com/office/drawing/2014/main" id="{00000000-0008-0000-0A00-000015000000}"/>
            </a:ext>
          </a:extLst>
        </xdr:cNvPr>
        <xdr:cNvSpPr/>
      </xdr:nvSpPr>
      <xdr:spPr>
        <a:xfrm>
          <a:off x="3714751" y="485775"/>
          <a:ext cx="711950"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10</xdr:col>
      <xdr:colOff>40823</xdr:colOff>
      <xdr:row>3</xdr:row>
      <xdr:rowOff>142875</xdr:rowOff>
    </xdr:from>
    <xdr:to>
      <xdr:col>13</xdr:col>
      <xdr:colOff>216356</xdr:colOff>
      <xdr:row>3</xdr:row>
      <xdr:rowOff>142875</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flipH="1">
          <a:off x="3810002" y="714375"/>
          <a:ext cx="529318"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482974</xdr:colOff>
      <xdr:row>2</xdr:row>
      <xdr:rowOff>104855</xdr:rowOff>
    </xdr:from>
    <xdr:to>
      <xdr:col>14</xdr:col>
      <xdr:colOff>272360</xdr:colOff>
      <xdr:row>5</xdr:row>
      <xdr:rowOff>26170</xdr:rowOff>
    </xdr:to>
    <xdr:grpSp>
      <xdr:nvGrpSpPr>
        <xdr:cNvPr id="23" name="Group 22">
          <a:extLst>
            <a:ext uri="{FF2B5EF4-FFF2-40B4-BE49-F238E27FC236}">
              <a16:creationId xmlns:a16="http://schemas.microsoft.com/office/drawing/2014/main" id="{00000000-0008-0000-0A00-000017000000}"/>
            </a:ext>
          </a:extLst>
        </xdr:cNvPr>
        <xdr:cNvGrpSpPr/>
      </xdr:nvGrpSpPr>
      <xdr:grpSpPr>
        <a:xfrm>
          <a:off x="4568141" y="485855"/>
          <a:ext cx="699552" cy="492815"/>
          <a:chOff x="5152944" y="523955"/>
          <a:chExt cx="706507" cy="492815"/>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5152944" y="52395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xnSp macro="">
        <xdr:nvCxnSpPr>
          <xdr:cNvPr id="25" name="Straight Arrow Connector 24">
            <a:extLst>
              <a:ext uri="{FF2B5EF4-FFF2-40B4-BE49-F238E27FC236}">
                <a16:creationId xmlns:a16="http://schemas.microsoft.com/office/drawing/2014/main" id="{00000000-0008-0000-0A00-000019000000}"/>
              </a:ext>
            </a:extLst>
          </xdr:cNvPr>
          <xdr:cNvCxnSpPr/>
        </xdr:nvCxnSpPr>
        <xdr:spPr>
          <a:xfrm>
            <a:off x="5251621" y="768516"/>
            <a:ext cx="48496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277587</xdr:colOff>
      <xdr:row>0</xdr:row>
      <xdr:rowOff>152400</xdr:rowOff>
    </xdr:from>
    <xdr:to>
      <xdr:col>59</xdr:col>
      <xdr:colOff>525238</xdr:colOff>
      <xdr:row>5</xdr:row>
      <xdr:rowOff>197276</xdr:rowOff>
    </xdr:to>
    <xdr:grpSp>
      <xdr:nvGrpSpPr>
        <xdr:cNvPr id="26" name="Group 25">
          <a:extLst>
            <a:ext uri="{FF2B5EF4-FFF2-40B4-BE49-F238E27FC236}">
              <a16:creationId xmlns:a16="http://schemas.microsoft.com/office/drawing/2014/main" id="{00000000-0008-0000-0A00-00001A000000}"/>
            </a:ext>
          </a:extLst>
        </xdr:cNvPr>
        <xdr:cNvGrpSpPr/>
      </xdr:nvGrpSpPr>
      <xdr:grpSpPr>
        <a:xfrm>
          <a:off x="8416170" y="152400"/>
          <a:ext cx="3105151" cy="997376"/>
          <a:chOff x="259555" y="383381"/>
          <a:chExt cx="3124201" cy="817204"/>
        </a:xfrm>
      </xdr:grpSpPr>
      <xdr:grpSp>
        <xdr:nvGrpSpPr>
          <xdr:cNvPr id="27" name="Group 26">
            <a:extLst>
              <a:ext uri="{FF2B5EF4-FFF2-40B4-BE49-F238E27FC236}">
                <a16:creationId xmlns:a16="http://schemas.microsoft.com/office/drawing/2014/main" id="{00000000-0008-0000-0A00-00001B000000}"/>
              </a:ext>
            </a:extLst>
          </xdr:cNvPr>
          <xdr:cNvGrpSpPr/>
        </xdr:nvGrpSpPr>
        <xdr:grpSpPr>
          <a:xfrm>
            <a:off x="259555" y="383381"/>
            <a:ext cx="3124201" cy="817204"/>
            <a:chOff x="8428433" y="2539603"/>
            <a:chExt cx="3124201" cy="817204"/>
          </a:xfrm>
        </xdr:grpSpPr>
        <xdr:sp macro="" textlink="">
          <xdr:nvSpPr>
            <xdr:cNvPr id="29" name="Rounded Rectangle 28">
              <a:extLst>
                <a:ext uri="{FF2B5EF4-FFF2-40B4-BE49-F238E27FC236}">
                  <a16:creationId xmlns:a16="http://schemas.microsoft.com/office/drawing/2014/main" id="{00000000-0008-0000-0A00-00001D000000}"/>
                </a:ext>
              </a:extLst>
            </xdr:cNvPr>
            <xdr:cNvSpPr/>
          </xdr:nvSpPr>
          <xdr:spPr>
            <a:xfrm>
              <a:off x="8428433" y="2539603"/>
              <a:ext cx="3124201"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0" name="Chevron 29">
              <a:extLst>
                <a:ext uri="{FF2B5EF4-FFF2-40B4-BE49-F238E27FC236}">
                  <a16:creationId xmlns:a16="http://schemas.microsoft.com/office/drawing/2014/main" id="{00000000-0008-0000-0A00-00001E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1" name="Chevron 30">
              <a:extLst>
                <a:ext uri="{FF2B5EF4-FFF2-40B4-BE49-F238E27FC236}">
                  <a16:creationId xmlns:a16="http://schemas.microsoft.com/office/drawing/2014/main" id="{00000000-0008-0000-0A00-00001F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2" name="TextBox 31">
              <a:hlinkClick xmlns:r="http://schemas.openxmlformats.org/officeDocument/2006/relationships" r:id="rId1"/>
              <a:extLst>
                <a:ext uri="{FF2B5EF4-FFF2-40B4-BE49-F238E27FC236}">
                  <a16:creationId xmlns:a16="http://schemas.microsoft.com/office/drawing/2014/main" id="{00000000-0008-0000-0A00-000020000000}"/>
                </a:ext>
              </a:extLst>
            </xdr:cNvPr>
            <xdr:cNvSpPr txBox="1"/>
          </xdr:nvSpPr>
          <xdr:spPr>
            <a:xfrm>
              <a:off x="9124583" y="2556190"/>
              <a:ext cx="2304226"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ea typeface="+mn-ea"/>
                  <a:cs typeface="+mn-cs"/>
                </a:rPr>
                <a:t>DEFINITION OF THE MAIN SWOT CRITERIA (FACTORS)</a:t>
              </a:r>
            </a:p>
          </xdr:txBody>
        </xdr:sp>
        <xdr:sp macro="" textlink="">
          <xdr:nvSpPr>
            <xdr:cNvPr id="33" name="Chevron 32">
              <a:extLst>
                <a:ext uri="{FF2B5EF4-FFF2-40B4-BE49-F238E27FC236}">
                  <a16:creationId xmlns:a16="http://schemas.microsoft.com/office/drawing/2014/main" id="{00000000-0008-0000-0A00-000021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371475" y="536806"/>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S.1</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60</xdr:col>
      <xdr:colOff>107498</xdr:colOff>
      <xdr:row>1</xdr:row>
      <xdr:rowOff>47625</xdr:rowOff>
    </xdr:from>
    <xdr:to>
      <xdr:col>64</xdr:col>
      <xdr:colOff>257632</xdr:colOff>
      <xdr:row>5</xdr:row>
      <xdr:rowOff>19049</xdr:rowOff>
    </xdr:to>
    <xdr:sp macro="" textlink="">
      <xdr:nvSpPr>
        <xdr:cNvPr id="34" name="Rounded Rectangle 79">
          <a:hlinkClick xmlns:r="http://schemas.openxmlformats.org/officeDocument/2006/relationships" r:id="rId2"/>
          <a:extLst>
            <a:ext uri="{FF2B5EF4-FFF2-40B4-BE49-F238E27FC236}">
              <a16:creationId xmlns:a16="http://schemas.microsoft.com/office/drawing/2014/main" id="{00000000-0008-0000-0A00-000022000000}"/>
            </a:ext>
          </a:extLst>
        </xdr:cNvPr>
        <xdr:cNvSpPr/>
      </xdr:nvSpPr>
      <xdr:spPr>
        <a:xfrm>
          <a:off x="11594648" y="238125"/>
          <a:ext cx="1674134"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27</xdr:col>
      <xdr:colOff>95250</xdr:colOff>
      <xdr:row>1</xdr:row>
      <xdr:rowOff>38100</xdr:rowOff>
    </xdr:from>
    <xdr:to>
      <xdr:col>34</xdr:col>
      <xdr:colOff>83344</xdr:colOff>
      <xdr:row>5</xdr:row>
      <xdr:rowOff>140130</xdr:rowOff>
    </xdr:to>
    <xdr:grpSp>
      <xdr:nvGrpSpPr>
        <xdr:cNvPr id="35" name="Group 34">
          <a:extLst>
            <a:ext uri="{FF2B5EF4-FFF2-40B4-BE49-F238E27FC236}">
              <a16:creationId xmlns:a16="http://schemas.microsoft.com/office/drawing/2014/main" id="{00000000-0008-0000-0A00-000023000000}"/>
            </a:ext>
          </a:extLst>
        </xdr:cNvPr>
        <xdr:cNvGrpSpPr/>
      </xdr:nvGrpSpPr>
      <xdr:grpSpPr>
        <a:xfrm>
          <a:off x="5535083" y="228600"/>
          <a:ext cx="2686844" cy="864030"/>
          <a:chOff x="259556" y="383381"/>
          <a:chExt cx="2674144" cy="864030"/>
        </a:xfrm>
      </xdr:grpSpPr>
      <xdr:grpSp>
        <xdr:nvGrpSpPr>
          <xdr:cNvPr id="36" name="Group 35">
            <a:extLst>
              <a:ext uri="{FF2B5EF4-FFF2-40B4-BE49-F238E27FC236}">
                <a16:creationId xmlns:a16="http://schemas.microsoft.com/office/drawing/2014/main" id="{00000000-0008-0000-0A00-000024000000}"/>
              </a:ext>
            </a:extLst>
          </xdr:cNvPr>
          <xdr:cNvGrpSpPr/>
        </xdr:nvGrpSpPr>
        <xdr:grpSpPr>
          <a:xfrm>
            <a:off x="259556" y="383381"/>
            <a:ext cx="2674144" cy="864030"/>
            <a:chOff x="8428434" y="2539603"/>
            <a:chExt cx="2674144" cy="864030"/>
          </a:xfrm>
        </xdr:grpSpPr>
        <xdr:sp macro="" textlink="">
          <xdr:nvSpPr>
            <xdr:cNvPr id="38" name="Rounded Rectangle 37">
              <a:extLst>
                <a:ext uri="{FF2B5EF4-FFF2-40B4-BE49-F238E27FC236}">
                  <a16:creationId xmlns:a16="http://schemas.microsoft.com/office/drawing/2014/main" id="{00000000-0008-0000-0A00-000026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9" name="Chevron 38">
              <a:extLst>
                <a:ext uri="{FF2B5EF4-FFF2-40B4-BE49-F238E27FC236}">
                  <a16:creationId xmlns:a16="http://schemas.microsoft.com/office/drawing/2014/main" id="{00000000-0008-0000-0A00-000027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0" name="Chevron 39">
              <a:extLst>
                <a:ext uri="{FF2B5EF4-FFF2-40B4-BE49-F238E27FC236}">
                  <a16:creationId xmlns:a16="http://schemas.microsoft.com/office/drawing/2014/main" id="{00000000-0008-0000-0A00-000028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1" name="TextBox 40">
              <a:hlinkClick xmlns:r="http://schemas.openxmlformats.org/officeDocument/2006/relationships" r:id="rId3"/>
              <a:extLst>
                <a:ext uri="{FF2B5EF4-FFF2-40B4-BE49-F238E27FC236}">
                  <a16:creationId xmlns:a16="http://schemas.microsoft.com/office/drawing/2014/main" id="{00000000-0008-0000-0A00-000029000000}"/>
                </a:ext>
              </a:extLst>
            </xdr:cNvPr>
            <xdr:cNvSpPr txBox="1"/>
          </xdr:nvSpPr>
          <xdr:spPr>
            <a:xfrm>
              <a:off x="9143633" y="2603016"/>
              <a:ext cx="1863689"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COMMITMENT &amp; MANAGEMENT</a:t>
              </a:r>
              <a:endParaRPr lang="lv-LV" sz="1400" b="0">
                <a:solidFill>
                  <a:schemeClr val="bg1"/>
                </a:solidFill>
                <a:latin typeface="Arial Black" panose="020B0A04020102020204" pitchFamily="34" charset="0"/>
              </a:endParaRPr>
            </a:p>
          </xdr:txBody>
        </xdr:sp>
        <xdr:sp macro="" textlink="">
          <xdr:nvSpPr>
            <xdr:cNvPr id="42" name="Chevron 41">
              <a:extLst>
                <a:ext uri="{FF2B5EF4-FFF2-40B4-BE49-F238E27FC236}">
                  <a16:creationId xmlns:a16="http://schemas.microsoft.com/office/drawing/2014/main" id="{00000000-0008-0000-0A00-00002A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1</a:t>
            </a:r>
            <a:endParaRPr lang="lv-LV" sz="2000" b="0">
              <a:solidFill>
                <a:schemeClr val="tx1">
                  <a:lumMod val="85000"/>
                  <a:lumOff val="15000"/>
                </a:schemeClr>
              </a:solidFill>
              <a:latin typeface="Arial Black" panose="020B0A04020102020204"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2458149</xdr:colOff>
      <xdr:row>1</xdr:row>
      <xdr:rowOff>117661</xdr:rowOff>
    </xdr:from>
    <xdr:ext cx="990600" cy="490134"/>
    <xdr:sp macro="" textlink="">
      <xdr:nvSpPr>
        <xdr:cNvPr id="45" name="TextBox 44">
          <a:extLst>
            <a:ext uri="{FF2B5EF4-FFF2-40B4-BE49-F238E27FC236}">
              <a16:creationId xmlns:a16="http://schemas.microsoft.com/office/drawing/2014/main" id="{00000000-0008-0000-0B00-00002D000000}"/>
            </a:ext>
          </a:extLst>
        </xdr:cNvPr>
        <xdr:cNvSpPr txBox="1"/>
      </xdr:nvSpPr>
      <xdr:spPr>
        <a:xfrm>
          <a:off x="3067749" y="308161"/>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1</xdr:col>
      <xdr:colOff>3421716</xdr:colOff>
      <xdr:row>4</xdr:row>
      <xdr:rowOff>47744</xdr:rowOff>
    </xdr:from>
    <xdr:to>
      <xdr:col>3</xdr:col>
      <xdr:colOff>155669</xdr:colOff>
      <xdr:row>5</xdr:row>
      <xdr:rowOff>187849</xdr:rowOff>
    </xdr:to>
    <xdr:sp macro="" textlink="">
      <xdr:nvSpPr>
        <xdr:cNvPr id="46" name="Rounded Rectangle 45">
          <a:extLst>
            <a:ext uri="{FF2B5EF4-FFF2-40B4-BE49-F238E27FC236}">
              <a16:creationId xmlns:a16="http://schemas.microsoft.com/office/drawing/2014/main" id="{00000000-0008-0000-0B00-00002E000000}"/>
            </a:ext>
          </a:extLst>
        </xdr:cNvPr>
        <xdr:cNvSpPr/>
      </xdr:nvSpPr>
      <xdr:spPr>
        <a:xfrm rot="10800000">
          <a:off x="4031316" y="809744"/>
          <a:ext cx="705878"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88377</xdr:colOff>
      <xdr:row>5</xdr:row>
      <xdr:rowOff>44600</xdr:rowOff>
    </xdr:from>
    <xdr:to>
      <xdr:col>3</xdr:col>
      <xdr:colOff>68698</xdr:colOff>
      <xdr:row>5</xdr:row>
      <xdr:rowOff>44600</xdr:rowOff>
    </xdr:to>
    <xdr:cxnSp macro="">
      <xdr:nvCxnSpPr>
        <xdr:cNvPr id="47" name="Straight Arrow Connector 46">
          <a:extLst>
            <a:ext uri="{FF2B5EF4-FFF2-40B4-BE49-F238E27FC236}">
              <a16:creationId xmlns:a16="http://schemas.microsoft.com/office/drawing/2014/main" id="{00000000-0008-0000-0B00-00002F000000}"/>
            </a:ext>
          </a:extLst>
        </xdr:cNvPr>
        <xdr:cNvCxnSpPr/>
      </xdr:nvCxnSpPr>
      <xdr:spPr>
        <a:xfrm rot="10800000" flipH="1">
          <a:off x="4126977" y="997100"/>
          <a:ext cx="523246"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3403128</xdr:colOff>
      <xdr:row>2</xdr:row>
      <xdr:rowOff>107737</xdr:rowOff>
    </xdr:from>
    <xdr:ext cx="890936" cy="291234"/>
    <xdr:sp macro="" textlink="">
      <xdr:nvSpPr>
        <xdr:cNvPr id="48" name="TextBox 47">
          <a:extLst>
            <a:ext uri="{FF2B5EF4-FFF2-40B4-BE49-F238E27FC236}">
              <a16:creationId xmlns:a16="http://schemas.microsoft.com/office/drawing/2014/main" id="{00000000-0008-0000-0B00-000030000000}"/>
            </a:ext>
          </a:extLst>
        </xdr:cNvPr>
        <xdr:cNvSpPr txBox="1"/>
      </xdr:nvSpPr>
      <xdr:spPr>
        <a:xfrm>
          <a:off x="4012728" y="488737"/>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303118</xdr:colOff>
      <xdr:row>2</xdr:row>
      <xdr:rowOff>70387</xdr:rowOff>
    </xdr:from>
    <xdr:to>
      <xdr:col>1</xdr:col>
      <xdr:colOff>2454647</xdr:colOff>
      <xdr:row>7</xdr:row>
      <xdr:rowOff>11969</xdr:rowOff>
    </xdr:to>
    <xdr:grpSp>
      <xdr:nvGrpSpPr>
        <xdr:cNvPr id="49" name="Group 48">
          <a:extLst>
            <a:ext uri="{FF2B5EF4-FFF2-40B4-BE49-F238E27FC236}">
              <a16:creationId xmlns:a16="http://schemas.microsoft.com/office/drawing/2014/main" id="{00000000-0008-0000-0B00-000031000000}"/>
            </a:ext>
          </a:extLst>
        </xdr:cNvPr>
        <xdr:cNvGrpSpPr/>
      </xdr:nvGrpSpPr>
      <xdr:grpSpPr>
        <a:xfrm>
          <a:off x="303118" y="442094"/>
          <a:ext cx="2755553" cy="870851"/>
          <a:chOff x="235350" y="383381"/>
          <a:chExt cx="2698350" cy="88433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50" name="Group 49">
            <a:extLst>
              <a:ext uri="{FF2B5EF4-FFF2-40B4-BE49-F238E27FC236}">
                <a16:creationId xmlns:a16="http://schemas.microsoft.com/office/drawing/2014/main" id="{00000000-0008-0000-0B00-000032000000}"/>
              </a:ext>
            </a:extLst>
          </xdr:cNvPr>
          <xdr:cNvGrpSpPr/>
        </xdr:nvGrpSpPr>
        <xdr:grpSpPr>
          <a:xfrm>
            <a:off x="259556" y="383381"/>
            <a:ext cx="2674144" cy="884335"/>
            <a:chOff x="8428434" y="2539603"/>
            <a:chExt cx="2674144" cy="884335"/>
          </a:xfrm>
          <a:grpFill/>
        </xdr:grpSpPr>
        <xdr:sp macro="" textlink="">
          <xdr:nvSpPr>
            <xdr:cNvPr id="52" name="Rounded Rectangle 51">
              <a:extLst>
                <a:ext uri="{FF2B5EF4-FFF2-40B4-BE49-F238E27FC236}">
                  <a16:creationId xmlns:a16="http://schemas.microsoft.com/office/drawing/2014/main" id="{00000000-0008-0000-0B00-000034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3" name="Chevron 52">
              <a:extLst>
                <a:ext uri="{FF2B5EF4-FFF2-40B4-BE49-F238E27FC236}">
                  <a16:creationId xmlns:a16="http://schemas.microsoft.com/office/drawing/2014/main" id="{00000000-0008-0000-0B00-000035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54" name="Chevron 53">
              <a:extLst>
                <a:ext uri="{FF2B5EF4-FFF2-40B4-BE49-F238E27FC236}">
                  <a16:creationId xmlns:a16="http://schemas.microsoft.com/office/drawing/2014/main" id="{00000000-0008-0000-0B00-000036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5" name="TextBox 54">
              <a:extLst>
                <a:ext uri="{FF2B5EF4-FFF2-40B4-BE49-F238E27FC236}">
                  <a16:creationId xmlns:a16="http://schemas.microsoft.com/office/drawing/2014/main" id="{00000000-0008-0000-0B00-000037000000}"/>
                </a:ext>
              </a:extLst>
            </xdr:cNvPr>
            <xdr:cNvSpPr txBox="1"/>
          </xdr:nvSpPr>
          <xdr:spPr>
            <a:xfrm>
              <a:off x="9189726" y="2623321"/>
              <a:ext cx="1863689"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COMMITMENT &amp; MANAGEMENT</a:t>
              </a:r>
              <a:endParaRPr lang="lv-LV" sz="1400" b="0">
                <a:solidFill>
                  <a:srgbClr val="8D0B3A"/>
                </a:solidFill>
                <a:latin typeface="Arial Black" panose="020B0A04020102020204" pitchFamily="34" charset="0"/>
              </a:endParaRPr>
            </a:p>
          </xdr:txBody>
        </xdr:sp>
        <xdr:sp macro="" textlink="">
          <xdr:nvSpPr>
            <xdr:cNvPr id="56" name="Chevron 55">
              <a:extLst>
                <a:ext uri="{FF2B5EF4-FFF2-40B4-BE49-F238E27FC236}">
                  <a16:creationId xmlns:a16="http://schemas.microsoft.com/office/drawing/2014/main" id="{00000000-0008-0000-0B00-000038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51" name="TextBox 50">
            <a:extLst>
              <a:ext uri="{FF2B5EF4-FFF2-40B4-BE49-F238E27FC236}">
                <a16:creationId xmlns:a16="http://schemas.microsoft.com/office/drawing/2014/main" id="{00000000-0008-0000-0B00-000033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1</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8</xdr:col>
      <xdr:colOff>1286856</xdr:colOff>
      <xdr:row>2</xdr:row>
      <xdr:rowOff>132225</xdr:rowOff>
    </xdr:from>
    <xdr:to>
      <xdr:col>9</xdr:col>
      <xdr:colOff>2595282</xdr:colOff>
      <xdr:row>6</xdr:row>
      <xdr:rowOff>189428</xdr:rowOff>
    </xdr:to>
    <xdr:grpSp>
      <xdr:nvGrpSpPr>
        <xdr:cNvPr id="57" name="Group 56">
          <a:extLst>
            <a:ext uri="{FF2B5EF4-FFF2-40B4-BE49-F238E27FC236}">
              <a16:creationId xmlns:a16="http://schemas.microsoft.com/office/drawing/2014/main" id="{00000000-0008-0000-0B00-000039000000}"/>
            </a:ext>
          </a:extLst>
        </xdr:cNvPr>
        <xdr:cNvGrpSpPr/>
      </xdr:nvGrpSpPr>
      <xdr:grpSpPr>
        <a:xfrm>
          <a:off x="10730545" y="503932"/>
          <a:ext cx="2713944" cy="800618"/>
          <a:chOff x="8428434" y="2539603"/>
          <a:chExt cx="2674144" cy="808108"/>
        </a:xfrm>
      </xdr:grpSpPr>
      <xdr:sp macro="" textlink="">
        <xdr:nvSpPr>
          <xdr:cNvPr id="58" name="Rounded Rectangle 57">
            <a:extLst>
              <a:ext uri="{FF2B5EF4-FFF2-40B4-BE49-F238E27FC236}">
                <a16:creationId xmlns:a16="http://schemas.microsoft.com/office/drawing/2014/main" id="{00000000-0008-0000-0B00-00003A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9" name="Chevron 58">
            <a:extLst>
              <a:ext uri="{FF2B5EF4-FFF2-40B4-BE49-F238E27FC236}">
                <a16:creationId xmlns:a16="http://schemas.microsoft.com/office/drawing/2014/main" id="{00000000-0008-0000-0B00-00003B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0" name="Chevron 59">
            <a:extLst>
              <a:ext uri="{FF2B5EF4-FFF2-40B4-BE49-F238E27FC236}">
                <a16:creationId xmlns:a16="http://schemas.microsoft.com/office/drawing/2014/main" id="{00000000-0008-0000-0B00-00003C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1" name="TextBox 60">
            <a:hlinkClick xmlns:r="http://schemas.openxmlformats.org/officeDocument/2006/relationships" r:id="rId1"/>
            <a:extLst>
              <a:ext uri="{FF2B5EF4-FFF2-40B4-BE49-F238E27FC236}">
                <a16:creationId xmlns:a16="http://schemas.microsoft.com/office/drawing/2014/main" id="{00000000-0008-0000-0B00-00003D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62" name="Chevron 61">
            <a:extLst>
              <a:ext uri="{FF2B5EF4-FFF2-40B4-BE49-F238E27FC236}">
                <a16:creationId xmlns:a16="http://schemas.microsoft.com/office/drawing/2014/main" id="{00000000-0008-0000-0B00-00003E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3</xdr:col>
      <xdr:colOff>331694</xdr:colOff>
      <xdr:row>2</xdr:row>
      <xdr:rowOff>65302</xdr:rowOff>
    </xdr:from>
    <xdr:to>
      <xdr:col>4</xdr:col>
      <xdr:colOff>601805</xdr:colOff>
      <xdr:row>4</xdr:row>
      <xdr:rowOff>23853</xdr:rowOff>
    </xdr:to>
    <xdr:grpSp>
      <xdr:nvGrpSpPr>
        <xdr:cNvPr id="64" name="Group 63">
          <a:extLst>
            <a:ext uri="{FF2B5EF4-FFF2-40B4-BE49-F238E27FC236}">
              <a16:creationId xmlns:a16="http://schemas.microsoft.com/office/drawing/2014/main" id="{00000000-0008-0000-0B00-000040000000}"/>
            </a:ext>
          </a:extLst>
        </xdr:cNvPr>
        <xdr:cNvGrpSpPr/>
      </xdr:nvGrpSpPr>
      <xdr:grpSpPr>
        <a:xfrm>
          <a:off x="4908340" y="437009"/>
          <a:ext cx="2721056" cy="330259"/>
          <a:chOff x="6661284" y="182964"/>
          <a:chExt cx="2708258" cy="339551"/>
        </a:xfrm>
      </xdr:grpSpPr>
      <xdr:sp macro="" textlink="">
        <xdr:nvSpPr>
          <xdr:cNvPr id="65" name="Rounded Rectangle 64">
            <a:extLst>
              <a:ext uri="{FF2B5EF4-FFF2-40B4-BE49-F238E27FC236}">
                <a16:creationId xmlns:a16="http://schemas.microsoft.com/office/drawing/2014/main" id="{00000000-0008-0000-0B00-000041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6" name="Chevron 65">
            <a:extLst>
              <a:ext uri="{FF2B5EF4-FFF2-40B4-BE49-F238E27FC236}">
                <a16:creationId xmlns:a16="http://schemas.microsoft.com/office/drawing/2014/main" id="{00000000-0008-0000-0B00-000042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3</xdr:col>
      <xdr:colOff>232714</xdr:colOff>
      <xdr:row>2</xdr:row>
      <xdr:rowOff>30224</xdr:rowOff>
    </xdr:from>
    <xdr:to>
      <xdr:col>3</xdr:col>
      <xdr:colOff>1050374</xdr:colOff>
      <xdr:row>4</xdr:row>
      <xdr:rowOff>80062</xdr:rowOff>
    </xdr:to>
    <xdr:sp macro="" textlink="">
      <xdr:nvSpPr>
        <xdr:cNvPr id="67" name="TextBox 66">
          <a:extLst>
            <a:ext uri="{FF2B5EF4-FFF2-40B4-BE49-F238E27FC236}">
              <a16:creationId xmlns:a16="http://schemas.microsoft.com/office/drawing/2014/main" id="{00000000-0008-0000-0B00-000043000000}"/>
            </a:ext>
          </a:extLst>
        </xdr:cNvPr>
        <xdr:cNvSpPr txBox="1"/>
      </xdr:nvSpPr>
      <xdr:spPr>
        <a:xfrm>
          <a:off x="4814239" y="411224"/>
          <a:ext cx="817660"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2</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746312</xdr:colOff>
      <xdr:row>2</xdr:row>
      <xdr:rowOff>65703</xdr:rowOff>
    </xdr:from>
    <xdr:to>
      <xdr:col>5</xdr:col>
      <xdr:colOff>179295</xdr:colOff>
      <xdr:row>3</xdr:row>
      <xdr:rowOff>167433</xdr:rowOff>
    </xdr:to>
    <xdr:sp macro="" textlink="">
      <xdr:nvSpPr>
        <xdr:cNvPr id="68" name="TextBox 67">
          <a:hlinkClick xmlns:r="http://schemas.openxmlformats.org/officeDocument/2006/relationships" r:id="rId2"/>
          <a:extLst>
            <a:ext uri="{FF2B5EF4-FFF2-40B4-BE49-F238E27FC236}">
              <a16:creationId xmlns:a16="http://schemas.microsoft.com/office/drawing/2014/main" id="{00000000-0008-0000-0B00-000044000000}"/>
            </a:ext>
          </a:extLst>
        </xdr:cNvPr>
        <xdr:cNvSpPr txBox="1"/>
      </xdr:nvSpPr>
      <xdr:spPr>
        <a:xfrm>
          <a:off x="5327837" y="446703"/>
          <a:ext cx="2490508"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clientData/>
  </xdr:twoCellAnchor>
  <xdr:twoCellAnchor>
    <xdr:from>
      <xdr:col>1</xdr:col>
      <xdr:colOff>2587999</xdr:colOff>
      <xdr:row>4</xdr:row>
      <xdr:rowOff>32057</xdr:rowOff>
    </xdr:from>
    <xdr:to>
      <xdr:col>1</xdr:col>
      <xdr:colOff>3293877</xdr:colOff>
      <xdr:row>5</xdr:row>
      <xdr:rowOff>172162</xdr:rowOff>
    </xdr:to>
    <xdr:sp macro="" textlink="">
      <xdr:nvSpPr>
        <xdr:cNvPr id="91" name="Rounded Rectangle 90">
          <a:extLst>
            <a:ext uri="{FF2B5EF4-FFF2-40B4-BE49-F238E27FC236}">
              <a16:creationId xmlns:a16="http://schemas.microsoft.com/office/drawing/2014/main" id="{00000000-0008-0000-0B00-00005B000000}"/>
            </a:ext>
          </a:extLst>
        </xdr:cNvPr>
        <xdr:cNvSpPr/>
      </xdr:nvSpPr>
      <xdr:spPr>
        <a:xfrm>
          <a:off x="3197599" y="794057"/>
          <a:ext cx="705878"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2689824</xdr:colOff>
      <xdr:row>5</xdr:row>
      <xdr:rowOff>28912</xdr:rowOff>
    </xdr:from>
    <xdr:to>
      <xdr:col>1</xdr:col>
      <xdr:colOff>3218112</xdr:colOff>
      <xdr:row>5</xdr:row>
      <xdr:rowOff>28912</xdr:rowOff>
    </xdr:to>
    <xdr:cxnSp macro="">
      <xdr:nvCxnSpPr>
        <xdr:cNvPr id="92" name="Straight Arrow Connector 91">
          <a:extLst>
            <a:ext uri="{FF2B5EF4-FFF2-40B4-BE49-F238E27FC236}">
              <a16:creationId xmlns:a16="http://schemas.microsoft.com/office/drawing/2014/main" id="{00000000-0008-0000-0B00-00005C000000}"/>
            </a:ext>
          </a:extLst>
        </xdr:cNvPr>
        <xdr:cNvCxnSpPr/>
      </xdr:nvCxnSpPr>
      <xdr:spPr>
        <a:xfrm flipH="1">
          <a:off x="3299424" y="981412"/>
          <a:ext cx="528288"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338417</xdr:colOff>
      <xdr:row>4</xdr:row>
      <xdr:rowOff>94438</xdr:rowOff>
    </xdr:from>
    <xdr:to>
      <xdr:col>4</xdr:col>
      <xdr:colOff>608528</xdr:colOff>
      <xdr:row>6</xdr:row>
      <xdr:rowOff>52989</xdr:rowOff>
    </xdr:to>
    <xdr:grpSp>
      <xdr:nvGrpSpPr>
        <xdr:cNvPr id="100" name="Group 99">
          <a:extLst>
            <a:ext uri="{FF2B5EF4-FFF2-40B4-BE49-F238E27FC236}">
              <a16:creationId xmlns:a16="http://schemas.microsoft.com/office/drawing/2014/main" id="{00000000-0008-0000-0B00-000064000000}"/>
            </a:ext>
          </a:extLst>
        </xdr:cNvPr>
        <xdr:cNvGrpSpPr/>
      </xdr:nvGrpSpPr>
      <xdr:grpSpPr>
        <a:xfrm>
          <a:off x="4915063" y="837853"/>
          <a:ext cx="2721056" cy="330258"/>
          <a:chOff x="6661284" y="182964"/>
          <a:chExt cx="2708258" cy="339551"/>
        </a:xfrm>
      </xdr:grpSpPr>
      <xdr:sp macro="" textlink="">
        <xdr:nvSpPr>
          <xdr:cNvPr id="101" name="Rounded Rectangle 100">
            <a:extLst>
              <a:ext uri="{FF2B5EF4-FFF2-40B4-BE49-F238E27FC236}">
                <a16:creationId xmlns:a16="http://schemas.microsoft.com/office/drawing/2014/main" id="{00000000-0008-0000-0B00-000065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2" name="Chevron 101">
            <a:extLst>
              <a:ext uri="{FF2B5EF4-FFF2-40B4-BE49-F238E27FC236}">
                <a16:creationId xmlns:a16="http://schemas.microsoft.com/office/drawing/2014/main" id="{00000000-0008-0000-0B00-000066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3</xdr:col>
      <xdr:colOff>228231</xdr:colOff>
      <xdr:row>4</xdr:row>
      <xdr:rowOff>70565</xdr:rowOff>
    </xdr:from>
    <xdr:to>
      <xdr:col>3</xdr:col>
      <xdr:colOff>1045891</xdr:colOff>
      <xdr:row>6</xdr:row>
      <xdr:rowOff>120403</xdr:rowOff>
    </xdr:to>
    <xdr:sp macro="" textlink="">
      <xdr:nvSpPr>
        <xdr:cNvPr id="103" name="TextBox 102">
          <a:extLst>
            <a:ext uri="{FF2B5EF4-FFF2-40B4-BE49-F238E27FC236}">
              <a16:creationId xmlns:a16="http://schemas.microsoft.com/office/drawing/2014/main" id="{00000000-0008-0000-0B00-000067000000}"/>
            </a:ext>
          </a:extLst>
        </xdr:cNvPr>
        <xdr:cNvSpPr txBox="1"/>
      </xdr:nvSpPr>
      <xdr:spPr>
        <a:xfrm>
          <a:off x="4809756" y="832565"/>
          <a:ext cx="817660"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3</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764241</xdr:colOff>
      <xdr:row>4</xdr:row>
      <xdr:rowOff>94838</xdr:rowOff>
    </xdr:from>
    <xdr:to>
      <xdr:col>5</xdr:col>
      <xdr:colOff>197224</xdr:colOff>
      <xdr:row>6</xdr:row>
      <xdr:rowOff>6068</xdr:rowOff>
    </xdr:to>
    <xdr:sp macro="" textlink="">
      <xdr:nvSpPr>
        <xdr:cNvPr id="104" name="TextBox 103">
          <a:hlinkClick xmlns:r="http://schemas.openxmlformats.org/officeDocument/2006/relationships" r:id="rId3"/>
          <a:extLst>
            <a:ext uri="{FF2B5EF4-FFF2-40B4-BE49-F238E27FC236}">
              <a16:creationId xmlns:a16="http://schemas.microsoft.com/office/drawing/2014/main" id="{00000000-0008-0000-0B00-000068000000}"/>
            </a:ext>
          </a:extLst>
        </xdr:cNvPr>
        <xdr:cNvSpPr txBox="1"/>
      </xdr:nvSpPr>
      <xdr:spPr>
        <a:xfrm>
          <a:off x="5345766" y="856838"/>
          <a:ext cx="2490508"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clientData/>
  </xdr:twoCellAnchor>
  <xdr:twoCellAnchor>
    <xdr:from>
      <xdr:col>5</xdr:col>
      <xdr:colOff>141195</xdr:colOff>
      <xdr:row>1</xdr:row>
      <xdr:rowOff>156069</xdr:rowOff>
    </xdr:from>
    <xdr:to>
      <xdr:col>8</xdr:col>
      <xdr:colOff>1023146</xdr:colOff>
      <xdr:row>3</xdr:row>
      <xdr:rowOff>114620</xdr:rowOff>
    </xdr:to>
    <xdr:grpSp>
      <xdr:nvGrpSpPr>
        <xdr:cNvPr id="105" name="Group 104">
          <a:extLst>
            <a:ext uri="{FF2B5EF4-FFF2-40B4-BE49-F238E27FC236}">
              <a16:creationId xmlns:a16="http://schemas.microsoft.com/office/drawing/2014/main" id="{00000000-0008-0000-0B00-000069000000}"/>
            </a:ext>
          </a:extLst>
        </xdr:cNvPr>
        <xdr:cNvGrpSpPr/>
      </xdr:nvGrpSpPr>
      <xdr:grpSpPr>
        <a:xfrm>
          <a:off x="7772811" y="341923"/>
          <a:ext cx="2694024" cy="330258"/>
          <a:chOff x="6661284" y="182964"/>
          <a:chExt cx="2708258" cy="339551"/>
        </a:xfrm>
      </xdr:grpSpPr>
      <xdr:sp macro="" textlink="">
        <xdr:nvSpPr>
          <xdr:cNvPr id="106" name="Rounded Rectangle 105">
            <a:extLst>
              <a:ext uri="{FF2B5EF4-FFF2-40B4-BE49-F238E27FC236}">
                <a16:creationId xmlns:a16="http://schemas.microsoft.com/office/drawing/2014/main" id="{00000000-0008-0000-0B00-00006A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7" name="Chevron 106">
            <a:extLst>
              <a:ext uri="{FF2B5EF4-FFF2-40B4-BE49-F238E27FC236}">
                <a16:creationId xmlns:a16="http://schemas.microsoft.com/office/drawing/2014/main" id="{00000000-0008-0000-0B00-00006B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42215</xdr:colOff>
      <xdr:row>1</xdr:row>
      <xdr:rowOff>120991</xdr:rowOff>
    </xdr:from>
    <xdr:to>
      <xdr:col>6</xdr:col>
      <xdr:colOff>254757</xdr:colOff>
      <xdr:row>3</xdr:row>
      <xdr:rowOff>170829</xdr:rowOff>
    </xdr:to>
    <xdr:sp macro="" textlink="">
      <xdr:nvSpPr>
        <xdr:cNvPr id="108" name="TextBox 107">
          <a:extLst>
            <a:ext uri="{FF2B5EF4-FFF2-40B4-BE49-F238E27FC236}">
              <a16:creationId xmlns:a16="http://schemas.microsoft.com/office/drawing/2014/main" id="{00000000-0008-0000-0B00-00006C000000}"/>
            </a:ext>
          </a:extLst>
        </xdr:cNvPr>
        <xdr:cNvSpPr txBox="1"/>
      </xdr:nvSpPr>
      <xdr:spPr>
        <a:xfrm>
          <a:off x="7681265" y="311491"/>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4</a:t>
          </a:r>
          <a:endParaRPr lang="lv-LV" sz="1400" b="0">
            <a:solidFill>
              <a:schemeClr val="bg2">
                <a:lumMod val="50000"/>
              </a:schemeClr>
            </a:solidFill>
            <a:latin typeface="Arial Black" panose="020B0A04020102020204" pitchFamily="34" charset="0"/>
          </a:endParaRPr>
        </a:p>
      </xdr:txBody>
    </xdr:sp>
    <xdr:clientData/>
  </xdr:twoCellAnchor>
  <xdr:twoCellAnchor>
    <xdr:from>
      <xdr:col>5</xdr:col>
      <xdr:colOff>560295</xdr:colOff>
      <xdr:row>1</xdr:row>
      <xdr:rowOff>156470</xdr:rowOff>
    </xdr:from>
    <xdr:to>
      <xdr:col>8</xdr:col>
      <xdr:colOff>1210236</xdr:colOff>
      <xdr:row>3</xdr:row>
      <xdr:rowOff>67700</xdr:rowOff>
    </xdr:to>
    <xdr:sp macro="" textlink="">
      <xdr:nvSpPr>
        <xdr:cNvPr id="109" name="TextBox 108">
          <a:hlinkClick xmlns:r="http://schemas.openxmlformats.org/officeDocument/2006/relationships" r:id="rId4"/>
          <a:extLst>
            <a:ext uri="{FF2B5EF4-FFF2-40B4-BE49-F238E27FC236}">
              <a16:creationId xmlns:a16="http://schemas.microsoft.com/office/drawing/2014/main" id="{00000000-0008-0000-0B00-00006D000000}"/>
            </a:ext>
          </a:extLst>
        </xdr:cNvPr>
        <xdr:cNvSpPr txBox="1"/>
      </xdr:nvSpPr>
      <xdr:spPr>
        <a:xfrm>
          <a:off x="8199345" y="346970"/>
          <a:ext cx="2478741"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clientData/>
  </xdr:twoCellAnchor>
  <xdr:twoCellAnchor>
    <xdr:from>
      <xdr:col>5</xdr:col>
      <xdr:colOff>147918</xdr:colOff>
      <xdr:row>3</xdr:row>
      <xdr:rowOff>185205</xdr:rowOff>
    </xdr:from>
    <xdr:to>
      <xdr:col>8</xdr:col>
      <xdr:colOff>1029869</xdr:colOff>
      <xdr:row>5</xdr:row>
      <xdr:rowOff>143756</xdr:rowOff>
    </xdr:to>
    <xdr:grpSp>
      <xdr:nvGrpSpPr>
        <xdr:cNvPr id="110" name="Group 109">
          <a:hlinkClick xmlns:r="http://schemas.openxmlformats.org/officeDocument/2006/relationships" r:id="rId5"/>
          <a:extLst>
            <a:ext uri="{FF2B5EF4-FFF2-40B4-BE49-F238E27FC236}">
              <a16:creationId xmlns:a16="http://schemas.microsoft.com/office/drawing/2014/main" id="{00000000-0008-0000-0B00-00006E000000}"/>
            </a:ext>
          </a:extLst>
        </xdr:cNvPr>
        <xdr:cNvGrpSpPr/>
      </xdr:nvGrpSpPr>
      <xdr:grpSpPr>
        <a:xfrm>
          <a:off x="7779534" y="742766"/>
          <a:ext cx="2694024" cy="330258"/>
          <a:chOff x="6661284" y="182964"/>
          <a:chExt cx="2708258" cy="339551"/>
        </a:xfrm>
      </xdr:grpSpPr>
      <xdr:sp macro="" textlink="">
        <xdr:nvSpPr>
          <xdr:cNvPr id="111" name="Rounded Rectangle 110">
            <a:extLst>
              <a:ext uri="{FF2B5EF4-FFF2-40B4-BE49-F238E27FC236}">
                <a16:creationId xmlns:a16="http://schemas.microsoft.com/office/drawing/2014/main" id="{00000000-0008-0000-0B00-00006F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12" name="Chevron 111">
            <a:extLst>
              <a:ext uri="{FF2B5EF4-FFF2-40B4-BE49-F238E27FC236}">
                <a16:creationId xmlns:a16="http://schemas.microsoft.com/office/drawing/2014/main" id="{00000000-0008-0000-0B00-000070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37732</xdr:colOff>
      <xdr:row>3</xdr:row>
      <xdr:rowOff>161332</xdr:rowOff>
    </xdr:from>
    <xdr:to>
      <xdr:col>6</xdr:col>
      <xdr:colOff>250274</xdr:colOff>
      <xdr:row>6</xdr:row>
      <xdr:rowOff>20670</xdr:rowOff>
    </xdr:to>
    <xdr:sp macro="" textlink="">
      <xdr:nvSpPr>
        <xdr:cNvPr id="113" name="TextBox 112">
          <a:extLst>
            <a:ext uri="{FF2B5EF4-FFF2-40B4-BE49-F238E27FC236}">
              <a16:creationId xmlns:a16="http://schemas.microsoft.com/office/drawing/2014/main" id="{00000000-0008-0000-0B00-000071000000}"/>
            </a:ext>
          </a:extLst>
        </xdr:cNvPr>
        <xdr:cNvSpPr txBox="1"/>
      </xdr:nvSpPr>
      <xdr:spPr>
        <a:xfrm>
          <a:off x="7676782" y="732832"/>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5</a:t>
          </a:r>
          <a:endParaRPr lang="lv-LV" sz="1400" b="0">
            <a:solidFill>
              <a:schemeClr val="bg2">
                <a:lumMod val="50000"/>
              </a:schemeClr>
            </a:solidFill>
            <a:latin typeface="Arial Black" panose="020B0A04020102020204" pitchFamily="34" charset="0"/>
          </a:endParaRPr>
        </a:p>
      </xdr:txBody>
    </xdr:sp>
    <xdr:clientData/>
  </xdr:twoCellAnchor>
  <xdr:twoCellAnchor>
    <xdr:from>
      <xdr:col>5</xdr:col>
      <xdr:colOff>578224</xdr:colOff>
      <xdr:row>3</xdr:row>
      <xdr:rowOff>185605</xdr:rowOff>
    </xdr:from>
    <xdr:to>
      <xdr:col>8</xdr:col>
      <xdr:colOff>1228165</xdr:colOff>
      <xdr:row>5</xdr:row>
      <xdr:rowOff>96835</xdr:rowOff>
    </xdr:to>
    <xdr:sp macro="" textlink="">
      <xdr:nvSpPr>
        <xdr:cNvPr id="114" name="TextBox 113">
          <a:hlinkClick xmlns:r="http://schemas.openxmlformats.org/officeDocument/2006/relationships" r:id="rId6"/>
          <a:extLst>
            <a:ext uri="{FF2B5EF4-FFF2-40B4-BE49-F238E27FC236}">
              <a16:creationId xmlns:a16="http://schemas.microsoft.com/office/drawing/2014/main" id="{00000000-0008-0000-0B00-000072000000}"/>
            </a:ext>
          </a:extLst>
        </xdr:cNvPr>
        <xdr:cNvSpPr txBox="1"/>
      </xdr:nvSpPr>
      <xdr:spPr>
        <a:xfrm>
          <a:off x="8217274" y="757105"/>
          <a:ext cx="2478741"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clientData/>
  </xdr:twoCellAnchor>
  <xdr:twoCellAnchor>
    <xdr:from>
      <xdr:col>9</xdr:col>
      <xdr:colOff>2718547</xdr:colOff>
      <xdr:row>2</xdr:row>
      <xdr:rowOff>129988</xdr:rowOff>
    </xdr:from>
    <xdr:to>
      <xdr:col>10</xdr:col>
      <xdr:colOff>976794</xdr:colOff>
      <xdr:row>6</xdr:row>
      <xdr:rowOff>103886</xdr:rowOff>
    </xdr:to>
    <xdr:sp macro="" textlink="">
      <xdr:nvSpPr>
        <xdr:cNvPr id="115" name="Rounded Rectangle 114">
          <a:hlinkClick xmlns:r="http://schemas.openxmlformats.org/officeDocument/2006/relationships" r:id="rId7"/>
          <a:extLst>
            <a:ext uri="{FF2B5EF4-FFF2-40B4-BE49-F238E27FC236}">
              <a16:creationId xmlns:a16="http://schemas.microsoft.com/office/drawing/2014/main" id="{00000000-0008-0000-0B00-000073000000}"/>
            </a:ext>
          </a:extLst>
        </xdr:cNvPr>
        <xdr:cNvSpPr/>
      </xdr:nvSpPr>
      <xdr:spPr>
        <a:xfrm>
          <a:off x="13596097" y="510988"/>
          <a:ext cx="1687247" cy="735898"/>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oneCellAnchor>
    <xdr:from>
      <xdr:col>3</xdr:col>
      <xdr:colOff>365312</xdr:colOff>
      <xdr:row>0</xdr:row>
      <xdr:rowOff>0</xdr:rowOff>
    </xdr:from>
    <xdr:ext cx="5412441" cy="345544"/>
    <xdr:sp macro="" textlink="">
      <xdr:nvSpPr>
        <xdr:cNvPr id="116" name="TextBox 115">
          <a:extLst>
            <a:ext uri="{FF2B5EF4-FFF2-40B4-BE49-F238E27FC236}">
              <a16:creationId xmlns:a16="http://schemas.microsoft.com/office/drawing/2014/main" id="{00000000-0008-0000-0B00-000074000000}"/>
            </a:ext>
          </a:extLst>
        </xdr:cNvPr>
        <xdr:cNvSpPr txBox="1"/>
      </xdr:nvSpPr>
      <xdr:spPr>
        <a:xfrm>
          <a:off x="4946837" y="0"/>
          <a:ext cx="54124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400">
              <a:solidFill>
                <a:schemeClr val="bg1"/>
              </a:solidFill>
              <a:latin typeface="Arial Black" panose="020B0A04020102020204" pitchFamily="34" charset="0"/>
            </a:rPr>
            <a:t>Explore</a:t>
          </a:r>
          <a:r>
            <a:rPr lang="lv-LV" sz="1400" baseline="0">
              <a:solidFill>
                <a:schemeClr val="bg1"/>
              </a:solidFill>
              <a:latin typeface="Arial Black" panose="020B0A04020102020204" pitchFamily="34" charset="0"/>
            </a:rPr>
            <a:t> other suggested capacity building schemes </a:t>
          </a:r>
          <a:endParaRPr lang="lv-LV" sz="1400">
            <a:solidFill>
              <a:schemeClr val="bg1"/>
            </a:solidFill>
            <a:latin typeface="Arial Black" panose="020B0A04020102020204" pitchFamily="34" charset="0"/>
          </a:endParaRPr>
        </a:p>
      </xdr:txBody>
    </xdr:sp>
    <xdr:clientData/>
  </xdr:oneCellAnchor>
  <xdr:twoCellAnchor>
    <xdr:from>
      <xdr:col>10</xdr:col>
      <xdr:colOff>552449</xdr:colOff>
      <xdr:row>18</xdr:row>
      <xdr:rowOff>44823</xdr:rowOff>
    </xdr:from>
    <xdr:to>
      <xdr:col>11</xdr:col>
      <xdr:colOff>118839</xdr:colOff>
      <xdr:row>21</xdr:row>
      <xdr:rowOff>98587</xdr:rowOff>
    </xdr:to>
    <xdr:grpSp>
      <xdr:nvGrpSpPr>
        <xdr:cNvPr id="117" name="Group 116">
          <a:extLst>
            <a:ext uri="{FF2B5EF4-FFF2-40B4-BE49-F238E27FC236}">
              <a16:creationId xmlns:a16="http://schemas.microsoft.com/office/drawing/2014/main" id="{00000000-0008-0000-0B00-000075000000}"/>
            </a:ext>
          </a:extLst>
        </xdr:cNvPr>
        <xdr:cNvGrpSpPr/>
      </xdr:nvGrpSpPr>
      <xdr:grpSpPr>
        <a:xfrm>
          <a:off x="14828333" y="9709213"/>
          <a:ext cx="2679439" cy="669404"/>
          <a:chOff x="183619" y="339002"/>
          <a:chExt cx="2891710" cy="1338403"/>
        </a:xfrm>
      </xdr:grpSpPr>
      <xdr:grpSp>
        <xdr:nvGrpSpPr>
          <xdr:cNvPr id="118" name="Group 117">
            <a:extLst>
              <a:ext uri="{FF2B5EF4-FFF2-40B4-BE49-F238E27FC236}">
                <a16:creationId xmlns:a16="http://schemas.microsoft.com/office/drawing/2014/main" id="{00000000-0008-0000-0B00-000076000000}"/>
              </a:ext>
            </a:extLst>
          </xdr:cNvPr>
          <xdr:cNvGrpSpPr/>
        </xdr:nvGrpSpPr>
        <xdr:grpSpPr>
          <a:xfrm>
            <a:off x="259556" y="339002"/>
            <a:ext cx="2815773" cy="1338403"/>
            <a:chOff x="8428434" y="2495224"/>
            <a:chExt cx="2815773" cy="1338403"/>
          </a:xfrm>
        </xdr:grpSpPr>
        <xdr:sp macro="" textlink="">
          <xdr:nvSpPr>
            <xdr:cNvPr id="120" name="Rounded Rectangle 119">
              <a:extLst>
                <a:ext uri="{FF2B5EF4-FFF2-40B4-BE49-F238E27FC236}">
                  <a16:creationId xmlns:a16="http://schemas.microsoft.com/office/drawing/2014/main" id="{00000000-0008-0000-0B00-000078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21" name="Chevron 120">
              <a:extLst>
                <a:ext uri="{FF2B5EF4-FFF2-40B4-BE49-F238E27FC236}">
                  <a16:creationId xmlns:a16="http://schemas.microsoft.com/office/drawing/2014/main" id="{00000000-0008-0000-0B00-000079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22" name="TextBox 121">
              <a:hlinkClick xmlns:r="http://schemas.openxmlformats.org/officeDocument/2006/relationships" r:id="rId8"/>
              <a:extLst>
                <a:ext uri="{FF2B5EF4-FFF2-40B4-BE49-F238E27FC236}">
                  <a16:creationId xmlns:a16="http://schemas.microsoft.com/office/drawing/2014/main" id="{00000000-0008-0000-0B00-00007A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19" name="TextBox 118">
            <a:extLst>
              <a:ext uri="{FF2B5EF4-FFF2-40B4-BE49-F238E27FC236}">
                <a16:creationId xmlns:a16="http://schemas.microsoft.com/office/drawing/2014/main" id="{00000000-0008-0000-0B00-000077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567016</xdr:colOff>
      <xdr:row>29</xdr:row>
      <xdr:rowOff>46505</xdr:rowOff>
    </xdr:from>
    <xdr:to>
      <xdr:col>11</xdr:col>
      <xdr:colOff>133406</xdr:colOff>
      <xdr:row>32</xdr:row>
      <xdr:rowOff>100269</xdr:rowOff>
    </xdr:to>
    <xdr:grpSp>
      <xdr:nvGrpSpPr>
        <xdr:cNvPr id="123" name="Group 122">
          <a:extLst>
            <a:ext uri="{FF2B5EF4-FFF2-40B4-BE49-F238E27FC236}">
              <a16:creationId xmlns:a16="http://schemas.microsoft.com/office/drawing/2014/main" id="{00000000-0008-0000-0B00-00007B000000}"/>
            </a:ext>
          </a:extLst>
        </xdr:cNvPr>
        <xdr:cNvGrpSpPr/>
      </xdr:nvGrpSpPr>
      <xdr:grpSpPr>
        <a:xfrm>
          <a:off x="14842900" y="17946535"/>
          <a:ext cx="2679439" cy="669405"/>
          <a:chOff x="183619" y="339002"/>
          <a:chExt cx="2891710" cy="1338403"/>
        </a:xfrm>
      </xdr:grpSpPr>
      <xdr:grpSp>
        <xdr:nvGrpSpPr>
          <xdr:cNvPr id="124" name="Group 123">
            <a:extLst>
              <a:ext uri="{FF2B5EF4-FFF2-40B4-BE49-F238E27FC236}">
                <a16:creationId xmlns:a16="http://schemas.microsoft.com/office/drawing/2014/main" id="{00000000-0008-0000-0B00-00007C000000}"/>
              </a:ext>
            </a:extLst>
          </xdr:cNvPr>
          <xdr:cNvGrpSpPr/>
        </xdr:nvGrpSpPr>
        <xdr:grpSpPr>
          <a:xfrm>
            <a:off x="259556" y="339002"/>
            <a:ext cx="2815773" cy="1338403"/>
            <a:chOff x="8428434" y="2495224"/>
            <a:chExt cx="2815773" cy="1338403"/>
          </a:xfrm>
        </xdr:grpSpPr>
        <xdr:sp macro="" textlink="">
          <xdr:nvSpPr>
            <xdr:cNvPr id="126" name="Rounded Rectangle 125">
              <a:extLst>
                <a:ext uri="{FF2B5EF4-FFF2-40B4-BE49-F238E27FC236}">
                  <a16:creationId xmlns:a16="http://schemas.microsoft.com/office/drawing/2014/main" id="{00000000-0008-0000-0B00-00007E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27" name="Chevron 126">
              <a:extLst>
                <a:ext uri="{FF2B5EF4-FFF2-40B4-BE49-F238E27FC236}">
                  <a16:creationId xmlns:a16="http://schemas.microsoft.com/office/drawing/2014/main" id="{00000000-0008-0000-0B00-00007F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28" name="TextBox 127">
              <a:hlinkClick xmlns:r="http://schemas.openxmlformats.org/officeDocument/2006/relationships" r:id="rId8"/>
              <a:extLst>
                <a:ext uri="{FF2B5EF4-FFF2-40B4-BE49-F238E27FC236}">
                  <a16:creationId xmlns:a16="http://schemas.microsoft.com/office/drawing/2014/main" id="{00000000-0008-0000-0B00-000080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25" name="TextBox 124">
            <a:extLst>
              <a:ext uri="{FF2B5EF4-FFF2-40B4-BE49-F238E27FC236}">
                <a16:creationId xmlns:a16="http://schemas.microsoft.com/office/drawing/2014/main" id="{00000000-0008-0000-0B00-00007D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533399</xdr:colOff>
      <xdr:row>47</xdr:row>
      <xdr:rowOff>44823</xdr:rowOff>
    </xdr:from>
    <xdr:to>
      <xdr:col>11</xdr:col>
      <xdr:colOff>99789</xdr:colOff>
      <xdr:row>50</xdr:row>
      <xdr:rowOff>155737</xdr:rowOff>
    </xdr:to>
    <xdr:grpSp>
      <xdr:nvGrpSpPr>
        <xdr:cNvPr id="80" name="Group 79">
          <a:extLst>
            <a:ext uri="{FF2B5EF4-FFF2-40B4-BE49-F238E27FC236}">
              <a16:creationId xmlns:a16="http://schemas.microsoft.com/office/drawing/2014/main" id="{00000000-0008-0000-0B00-000050000000}"/>
            </a:ext>
          </a:extLst>
        </xdr:cNvPr>
        <xdr:cNvGrpSpPr/>
      </xdr:nvGrpSpPr>
      <xdr:grpSpPr>
        <a:xfrm>
          <a:off x="14809283" y="35810036"/>
          <a:ext cx="2679439" cy="668475"/>
          <a:chOff x="183619" y="339002"/>
          <a:chExt cx="2891710" cy="1338403"/>
        </a:xfrm>
      </xdr:grpSpPr>
      <xdr:grpSp>
        <xdr:nvGrpSpPr>
          <xdr:cNvPr id="81" name="Group 80">
            <a:extLst>
              <a:ext uri="{FF2B5EF4-FFF2-40B4-BE49-F238E27FC236}">
                <a16:creationId xmlns:a16="http://schemas.microsoft.com/office/drawing/2014/main" id="{00000000-0008-0000-0B00-000051000000}"/>
              </a:ext>
            </a:extLst>
          </xdr:cNvPr>
          <xdr:cNvGrpSpPr/>
        </xdr:nvGrpSpPr>
        <xdr:grpSpPr>
          <a:xfrm>
            <a:off x="259556" y="339002"/>
            <a:ext cx="2815773" cy="1338403"/>
            <a:chOff x="8428434" y="2495224"/>
            <a:chExt cx="2815773" cy="1338403"/>
          </a:xfrm>
        </xdr:grpSpPr>
        <xdr:sp macro="" textlink="">
          <xdr:nvSpPr>
            <xdr:cNvPr id="83" name="Rounded Rectangle 82">
              <a:extLst>
                <a:ext uri="{FF2B5EF4-FFF2-40B4-BE49-F238E27FC236}">
                  <a16:creationId xmlns:a16="http://schemas.microsoft.com/office/drawing/2014/main" id="{00000000-0008-0000-0B00-000053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4" name="Chevron 83">
              <a:extLst>
                <a:ext uri="{FF2B5EF4-FFF2-40B4-BE49-F238E27FC236}">
                  <a16:creationId xmlns:a16="http://schemas.microsoft.com/office/drawing/2014/main" id="{00000000-0008-0000-0B00-000054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5" name="TextBox 84">
              <a:hlinkClick xmlns:r="http://schemas.openxmlformats.org/officeDocument/2006/relationships" r:id="rId8"/>
              <a:extLst>
                <a:ext uri="{FF2B5EF4-FFF2-40B4-BE49-F238E27FC236}">
                  <a16:creationId xmlns:a16="http://schemas.microsoft.com/office/drawing/2014/main" id="{00000000-0008-0000-0B00-000055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82" name="TextBox 81">
            <a:extLst>
              <a:ext uri="{FF2B5EF4-FFF2-40B4-BE49-F238E27FC236}">
                <a16:creationId xmlns:a16="http://schemas.microsoft.com/office/drawing/2014/main" id="{00000000-0008-0000-0B00-000052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5</xdr:col>
      <xdr:colOff>147918</xdr:colOff>
      <xdr:row>6</xdr:row>
      <xdr:rowOff>23280</xdr:rowOff>
    </xdr:from>
    <xdr:to>
      <xdr:col>8</xdr:col>
      <xdr:colOff>1029869</xdr:colOff>
      <xdr:row>7</xdr:row>
      <xdr:rowOff>172331</xdr:rowOff>
    </xdr:to>
    <xdr:grpSp>
      <xdr:nvGrpSpPr>
        <xdr:cNvPr id="86" name="Group 85">
          <a:hlinkClick xmlns:r="http://schemas.openxmlformats.org/officeDocument/2006/relationships" r:id="rId5"/>
          <a:extLst>
            <a:ext uri="{FF2B5EF4-FFF2-40B4-BE49-F238E27FC236}">
              <a16:creationId xmlns:a16="http://schemas.microsoft.com/office/drawing/2014/main" id="{00000000-0008-0000-0B00-000056000000}"/>
            </a:ext>
          </a:extLst>
        </xdr:cNvPr>
        <xdr:cNvGrpSpPr/>
      </xdr:nvGrpSpPr>
      <xdr:grpSpPr>
        <a:xfrm>
          <a:off x="7779534" y="1138402"/>
          <a:ext cx="2694024" cy="334905"/>
          <a:chOff x="6661284" y="182964"/>
          <a:chExt cx="2708258" cy="339551"/>
        </a:xfrm>
      </xdr:grpSpPr>
      <xdr:sp macro="" textlink="">
        <xdr:nvSpPr>
          <xdr:cNvPr id="87" name="Rounded Rectangle 86">
            <a:extLst>
              <a:ext uri="{FF2B5EF4-FFF2-40B4-BE49-F238E27FC236}">
                <a16:creationId xmlns:a16="http://schemas.microsoft.com/office/drawing/2014/main" id="{00000000-0008-0000-0B00-000057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8" name="Chevron 87">
            <a:extLst>
              <a:ext uri="{FF2B5EF4-FFF2-40B4-BE49-F238E27FC236}">
                <a16:creationId xmlns:a16="http://schemas.microsoft.com/office/drawing/2014/main" id="{00000000-0008-0000-0B00-000058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37732</xdr:colOff>
      <xdr:row>5</xdr:row>
      <xdr:rowOff>189907</xdr:rowOff>
    </xdr:from>
    <xdr:to>
      <xdr:col>6</xdr:col>
      <xdr:colOff>250274</xdr:colOff>
      <xdr:row>8</xdr:row>
      <xdr:rowOff>39720</xdr:rowOff>
    </xdr:to>
    <xdr:sp macro="" textlink="">
      <xdr:nvSpPr>
        <xdr:cNvPr id="89" name="TextBox 88">
          <a:extLst>
            <a:ext uri="{FF2B5EF4-FFF2-40B4-BE49-F238E27FC236}">
              <a16:creationId xmlns:a16="http://schemas.microsoft.com/office/drawing/2014/main" id="{00000000-0008-0000-0B00-000059000000}"/>
            </a:ext>
          </a:extLst>
        </xdr:cNvPr>
        <xdr:cNvSpPr txBox="1"/>
      </xdr:nvSpPr>
      <xdr:spPr>
        <a:xfrm>
          <a:off x="7676782" y="1142407"/>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6</a:t>
          </a:r>
          <a:endParaRPr lang="lv-LV" sz="1400" b="0">
            <a:solidFill>
              <a:schemeClr val="bg2">
                <a:lumMod val="50000"/>
              </a:schemeClr>
            </a:solidFill>
            <a:latin typeface="Arial Black" panose="020B0A04020102020204" pitchFamily="34" charset="0"/>
          </a:endParaRPr>
        </a:p>
      </xdr:txBody>
    </xdr:sp>
    <xdr:clientData/>
  </xdr:twoCellAnchor>
  <xdr:twoCellAnchor>
    <xdr:from>
      <xdr:col>5</xdr:col>
      <xdr:colOff>568700</xdr:colOff>
      <xdr:row>5</xdr:row>
      <xdr:rowOff>99880</xdr:rowOff>
    </xdr:from>
    <xdr:to>
      <xdr:col>8</xdr:col>
      <xdr:colOff>942976</xdr:colOff>
      <xdr:row>8</xdr:row>
      <xdr:rowOff>200025</xdr:rowOff>
    </xdr:to>
    <xdr:sp macro="" textlink="">
      <xdr:nvSpPr>
        <xdr:cNvPr id="93" name="TextBox 92">
          <a:hlinkClick xmlns:r="http://schemas.openxmlformats.org/officeDocument/2006/relationships" r:id="rId9"/>
          <a:extLst>
            <a:ext uri="{FF2B5EF4-FFF2-40B4-BE49-F238E27FC236}">
              <a16:creationId xmlns:a16="http://schemas.microsoft.com/office/drawing/2014/main" id="{00000000-0008-0000-0B00-00005D000000}"/>
            </a:ext>
          </a:extLst>
        </xdr:cNvPr>
        <xdr:cNvSpPr txBox="1"/>
      </xdr:nvSpPr>
      <xdr:spPr>
        <a:xfrm>
          <a:off x="8207750" y="1052380"/>
          <a:ext cx="2203076" cy="681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HOME-OWNER SEGMENT</a:t>
          </a:r>
          <a:endParaRPr lang="lv-LV" sz="1300" b="0">
            <a:solidFill>
              <a:srgbClr val="8D0B3A"/>
            </a:solidFill>
            <a:latin typeface="Arial Black" panose="020B0A040201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2796286</xdr:colOff>
      <xdr:row>1</xdr:row>
      <xdr:rowOff>39361</xdr:rowOff>
    </xdr:from>
    <xdr:ext cx="990600" cy="490134"/>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3405886" y="229861"/>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2</xdr:col>
      <xdr:colOff>283230</xdr:colOff>
      <xdr:row>3</xdr:row>
      <xdr:rowOff>148037</xdr:rowOff>
    </xdr:from>
    <xdr:to>
      <xdr:col>3</xdr:col>
      <xdr:colOff>441421</xdr:colOff>
      <xdr:row>5</xdr:row>
      <xdr:rowOff>97642</xdr:rowOff>
    </xdr:to>
    <xdr:sp macro="" textlink="">
      <xdr:nvSpPr>
        <xdr:cNvPr id="3" name="Rounded Rectangle 2">
          <a:extLst>
            <a:ext uri="{FF2B5EF4-FFF2-40B4-BE49-F238E27FC236}">
              <a16:creationId xmlns:a16="http://schemas.microsoft.com/office/drawing/2014/main" id="{00000000-0008-0000-0C00-000003000000}"/>
            </a:ext>
          </a:extLst>
        </xdr:cNvPr>
        <xdr:cNvSpPr/>
      </xdr:nvSpPr>
      <xdr:spPr>
        <a:xfrm rot="10800000">
          <a:off x="4417080" y="719537"/>
          <a:ext cx="701116"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378891</xdr:colOff>
      <xdr:row>4</xdr:row>
      <xdr:rowOff>144893</xdr:rowOff>
    </xdr:from>
    <xdr:to>
      <xdr:col>3</xdr:col>
      <xdr:colOff>354450</xdr:colOff>
      <xdr:row>4</xdr:row>
      <xdr:rowOff>144893</xdr:rowOff>
    </xdr:to>
    <xdr:cxnSp macro="">
      <xdr:nvCxnSpPr>
        <xdr:cNvPr id="4" name="Straight Arrow Connector 3">
          <a:extLst>
            <a:ext uri="{FF2B5EF4-FFF2-40B4-BE49-F238E27FC236}">
              <a16:creationId xmlns:a16="http://schemas.microsoft.com/office/drawing/2014/main" id="{00000000-0008-0000-0C00-000004000000}"/>
            </a:ext>
          </a:extLst>
        </xdr:cNvPr>
        <xdr:cNvCxnSpPr/>
      </xdr:nvCxnSpPr>
      <xdr:spPr>
        <a:xfrm rot="10800000" flipH="1">
          <a:off x="4512741" y="906893"/>
          <a:ext cx="518484"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264642</xdr:colOff>
      <xdr:row>2</xdr:row>
      <xdr:rowOff>17530</xdr:rowOff>
    </xdr:from>
    <xdr:ext cx="890936" cy="291234"/>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4398492" y="398530"/>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1</xdr:col>
      <xdr:colOff>2926136</xdr:colOff>
      <xdr:row>3</xdr:row>
      <xdr:rowOff>144257</xdr:rowOff>
    </xdr:from>
    <xdr:to>
      <xdr:col>2</xdr:col>
      <xdr:colOff>107765</xdr:colOff>
      <xdr:row>5</xdr:row>
      <xdr:rowOff>93862</xdr:rowOff>
    </xdr:to>
    <xdr:sp macro="" textlink="">
      <xdr:nvSpPr>
        <xdr:cNvPr id="25" name="Rounded Rectangle 24">
          <a:extLst>
            <a:ext uri="{FF2B5EF4-FFF2-40B4-BE49-F238E27FC236}">
              <a16:creationId xmlns:a16="http://schemas.microsoft.com/office/drawing/2014/main" id="{00000000-0008-0000-0C00-000019000000}"/>
            </a:ext>
          </a:extLst>
        </xdr:cNvPr>
        <xdr:cNvSpPr/>
      </xdr:nvSpPr>
      <xdr:spPr>
        <a:xfrm>
          <a:off x="3535736" y="715757"/>
          <a:ext cx="705879"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3023199</xdr:colOff>
      <xdr:row>4</xdr:row>
      <xdr:rowOff>141112</xdr:rowOff>
    </xdr:from>
    <xdr:to>
      <xdr:col>2</xdr:col>
      <xdr:colOff>32000</xdr:colOff>
      <xdr:row>4</xdr:row>
      <xdr:rowOff>141112</xdr:rowOff>
    </xdr:to>
    <xdr:cxnSp macro="">
      <xdr:nvCxnSpPr>
        <xdr:cNvPr id="26" name="Straight Arrow Connector 25">
          <a:extLst>
            <a:ext uri="{FF2B5EF4-FFF2-40B4-BE49-F238E27FC236}">
              <a16:creationId xmlns:a16="http://schemas.microsoft.com/office/drawing/2014/main" id="{00000000-0008-0000-0C00-00001A000000}"/>
            </a:ext>
          </a:extLst>
        </xdr:cNvPr>
        <xdr:cNvCxnSpPr/>
      </xdr:nvCxnSpPr>
      <xdr:spPr>
        <a:xfrm flipH="1">
          <a:off x="3632799" y="903112"/>
          <a:ext cx="53305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651064</xdr:colOff>
      <xdr:row>0</xdr:row>
      <xdr:rowOff>5043</xdr:rowOff>
    </xdr:from>
    <xdr:ext cx="5412441" cy="345544"/>
    <xdr:sp macro="" textlink="">
      <xdr:nvSpPr>
        <xdr:cNvPr id="43" name="TextBox 42">
          <a:extLst>
            <a:ext uri="{FF2B5EF4-FFF2-40B4-BE49-F238E27FC236}">
              <a16:creationId xmlns:a16="http://schemas.microsoft.com/office/drawing/2014/main" id="{00000000-0008-0000-0C00-00002B000000}"/>
            </a:ext>
          </a:extLst>
        </xdr:cNvPr>
        <xdr:cNvSpPr txBox="1"/>
      </xdr:nvSpPr>
      <xdr:spPr>
        <a:xfrm>
          <a:off x="5327839" y="5043"/>
          <a:ext cx="54124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400">
              <a:solidFill>
                <a:schemeClr val="bg1"/>
              </a:solidFill>
              <a:latin typeface="Arial Black" panose="020B0A04020102020204" pitchFamily="34" charset="0"/>
            </a:rPr>
            <a:t>Explore</a:t>
          </a:r>
          <a:r>
            <a:rPr lang="lv-LV" sz="1400" baseline="0">
              <a:solidFill>
                <a:schemeClr val="bg1"/>
              </a:solidFill>
              <a:latin typeface="Arial Black" panose="020B0A04020102020204" pitchFamily="34" charset="0"/>
            </a:rPr>
            <a:t> other suggested capacity building schemes </a:t>
          </a:r>
          <a:endParaRPr lang="lv-LV" sz="1400">
            <a:solidFill>
              <a:schemeClr val="bg1"/>
            </a:solidFill>
            <a:latin typeface="Arial Black" panose="020B0A04020102020204" pitchFamily="34" charset="0"/>
          </a:endParaRPr>
        </a:p>
      </xdr:txBody>
    </xdr:sp>
    <xdr:clientData/>
  </xdr:oneCellAnchor>
  <xdr:twoCellAnchor>
    <xdr:from>
      <xdr:col>10</xdr:col>
      <xdr:colOff>571499</xdr:colOff>
      <xdr:row>16</xdr:row>
      <xdr:rowOff>44823</xdr:rowOff>
    </xdr:from>
    <xdr:to>
      <xdr:col>11</xdr:col>
      <xdr:colOff>137889</xdr:colOff>
      <xdr:row>19</xdr:row>
      <xdr:rowOff>98587</xdr:rowOff>
    </xdr:to>
    <xdr:grpSp>
      <xdr:nvGrpSpPr>
        <xdr:cNvPr id="44" name="Group 43">
          <a:extLst>
            <a:ext uri="{FF2B5EF4-FFF2-40B4-BE49-F238E27FC236}">
              <a16:creationId xmlns:a16="http://schemas.microsoft.com/office/drawing/2014/main" id="{00000000-0008-0000-0C00-00002C000000}"/>
            </a:ext>
          </a:extLst>
        </xdr:cNvPr>
        <xdr:cNvGrpSpPr/>
      </xdr:nvGrpSpPr>
      <xdr:grpSpPr>
        <a:xfrm>
          <a:off x="14962532" y="4921209"/>
          <a:ext cx="2682721" cy="674960"/>
          <a:chOff x="183619" y="339002"/>
          <a:chExt cx="2891710" cy="1338403"/>
        </a:xfrm>
      </xdr:grpSpPr>
      <xdr:grpSp>
        <xdr:nvGrpSpPr>
          <xdr:cNvPr id="45" name="Group 44">
            <a:extLst>
              <a:ext uri="{FF2B5EF4-FFF2-40B4-BE49-F238E27FC236}">
                <a16:creationId xmlns:a16="http://schemas.microsoft.com/office/drawing/2014/main" id="{00000000-0008-0000-0C00-00002D000000}"/>
              </a:ext>
            </a:extLst>
          </xdr:cNvPr>
          <xdr:cNvGrpSpPr/>
        </xdr:nvGrpSpPr>
        <xdr:grpSpPr>
          <a:xfrm>
            <a:off x="259556" y="339002"/>
            <a:ext cx="2815773" cy="1338403"/>
            <a:chOff x="8428434" y="2495224"/>
            <a:chExt cx="2815773" cy="1338403"/>
          </a:xfrm>
        </xdr:grpSpPr>
        <xdr:sp macro="" textlink="">
          <xdr:nvSpPr>
            <xdr:cNvPr id="47" name="Rounded Rectangle 46">
              <a:extLst>
                <a:ext uri="{FF2B5EF4-FFF2-40B4-BE49-F238E27FC236}">
                  <a16:creationId xmlns:a16="http://schemas.microsoft.com/office/drawing/2014/main" id="{00000000-0008-0000-0C00-00002F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8" name="Chevron 47">
              <a:extLst>
                <a:ext uri="{FF2B5EF4-FFF2-40B4-BE49-F238E27FC236}">
                  <a16:creationId xmlns:a16="http://schemas.microsoft.com/office/drawing/2014/main" id="{00000000-0008-0000-0C00-000030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9" name="TextBox 48">
              <a:hlinkClick xmlns:r="http://schemas.openxmlformats.org/officeDocument/2006/relationships" r:id="rId1"/>
              <a:extLst>
                <a:ext uri="{FF2B5EF4-FFF2-40B4-BE49-F238E27FC236}">
                  <a16:creationId xmlns:a16="http://schemas.microsoft.com/office/drawing/2014/main" id="{00000000-0008-0000-0C00-000031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46" name="TextBox 45">
            <a:extLst>
              <a:ext uri="{FF2B5EF4-FFF2-40B4-BE49-F238E27FC236}">
                <a16:creationId xmlns:a16="http://schemas.microsoft.com/office/drawing/2014/main" id="{00000000-0008-0000-0C00-00002E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602736</xdr:colOff>
      <xdr:row>32</xdr:row>
      <xdr:rowOff>65554</xdr:rowOff>
    </xdr:from>
    <xdr:to>
      <xdr:col>11</xdr:col>
      <xdr:colOff>169126</xdr:colOff>
      <xdr:row>35</xdr:row>
      <xdr:rowOff>119318</xdr:rowOff>
    </xdr:to>
    <xdr:grpSp>
      <xdr:nvGrpSpPr>
        <xdr:cNvPr id="50" name="Group 49">
          <a:extLst>
            <a:ext uri="{FF2B5EF4-FFF2-40B4-BE49-F238E27FC236}">
              <a16:creationId xmlns:a16="http://schemas.microsoft.com/office/drawing/2014/main" id="{00000000-0008-0000-0C00-000032000000}"/>
            </a:ext>
          </a:extLst>
        </xdr:cNvPr>
        <xdr:cNvGrpSpPr/>
      </xdr:nvGrpSpPr>
      <xdr:grpSpPr>
        <a:xfrm>
          <a:off x="14993769" y="26404250"/>
          <a:ext cx="2682721" cy="674959"/>
          <a:chOff x="183619" y="339002"/>
          <a:chExt cx="2891710" cy="1338403"/>
        </a:xfrm>
      </xdr:grpSpPr>
      <xdr:grpSp>
        <xdr:nvGrpSpPr>
          <xdr:cNvPr id="51" name="Group 50">
            <a:extLst>
              <a:ext uri="{FF2B5EF4-FFF2-40B4-BE49-F238E27FC236}">
                <a16:creationId xmlns:a16="http://schemas.microsoft.com/office/drawing/2014/main" id="{00000000-0008-0000-0C00-000033000000}"/>
              </a:ext>
            </a:extLst>
          </xdr:cNvPr>
          <xdr:cNvGrpSpPr/>
        </xdr:nvGrpSpPr>
        <xdr:grpSpPr>
          <a:xfrm>
            <a:off x="259556" y="339002"/>
            <a:ext cx="2815773" cy="1338403"/>
            <a:chOff x="8428434" y="2495224"/>
            <a:chExt cx="2815773" cy="1338403"/>
          </a:xfrm>
        </xdr:grpSpPr>
        <xdr:sp macro="" textlink="">
          <xdr:nvSpPr>
            <xdr:cNvPr id="53" name="Rounded Rectangle 52">
              <a:extLst>
                <a:ext uri="{FF2B5EF4-FFF2-40B4-BE49-F238E27FC236}">
                  <a16:creationId xmlns:a16="http://schemas.microsoft.com/office/drawing/2014/main" id="{00000000-0008-0000-0C00-000035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4" name="Chevron 53">
              <a:extLst>
                <a:ext uri="{FF2B5EF4-FFF2-40B4-BE49-F238E27FC236}">
                  <a16:creationId xmlns:a16="http://schemas.microsoft.com/office/drawing/2014/main" id="{00000000-0008-0000-0C00-000036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5" name="TextBox 54">
              <a:hlinkClick xmlns:r="http://schemas.openxmlformats.org/officeDocument/2006/relationships" r:id="rId1"/>
              <a:extLst>
                <a:ext uri="{FF2B5EF4-FFF2-40B4-BE49-F238E27FC236}">
                  <a16:creationId xmlns:a16="http://schemas.microsoft.com/office/drawing/2014/main" id="{00000000-0008-0000-0C00-000037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52" name="TextBox 51">
            <a:extLst>
              <a:ext uri="{FF2B5EF4-FFF2-40B4-BE49-F238E27FC236}">
                <a16:creationId xmlns:a16="http://schemas.microsoft.com/office/drawing/2014/main" id="{00000000-0008-0000-0C00-000034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576542</xdr:colOff>
      <xdr:row>43</xdr:row>
      <xdr:rowOff>75079</xdr:rowOff>
    </xdr:from>
    <xdr:to>
      <xdr:col>11</xdr:col>
      <xdr:colOff>142932</xdr:colOff>
      <xdr:row>46</xdr:row>
      <xdr:rowOff>188375</xdr:rowOff>
    </xdr:to>
    <xdr:grpSp>
      <xdr:nvGrpSpPr>
        <xdr:cNvPr id="56" name="Group 55">
          <a:extLst>
            <a:ext uri="{FF2B5EF4-FFF2-40B4-BE49-F238E27FC236}">
              <a16:creationId xmlns:a16="http://schemas.microsoft.com/office/drawing/2014/main" id="{00000000-0008-0000-0C00-000038000000}"/>
            </a:ext>
          </a:extLst>
        </xdr:cNvPr>
        <xdr:cNvGrpSpPr/>
      </xdr:nvGrpSpPr>
      <xdr:grpSpPr>
        <a:xfrm>
          <a:off x="14967575" y="34385786"/>
          <a:ext cx="2682721" cy="672372"/>
          <a:chOff x="183619" y="339002"/>
          <a:chExt cx="2891710" cy="1338403"/>
        </a:xfrm>
      </xdr:grpSpPr>
      <xdr:grpSp>
        <xdr:nvGrpSpPr>
          <xdr:cNvPr id="57" name="Group 56">
            <a:extLst>
              <a:ext uri="{FF2B5EF4-FFF2-40B4-BE49-F238E27FC236}">
                <a16:creationId xmlns:a16="http://schemas.microsoft.com/office/drawing/2014/main" id="{00000000-0008-0000-0C00-000039000000}"/>
              </a:ext>
            </a:extLst>
          </xdr:cNvPr>
          <xdr:cNvGrpSpPr/>
        </xdr:nvGrpSpPr>
        <xdr:grpSpPr>
          <a:xfrm>
            <a:off x="259556" y="339002"/>
            <a:ext cx="2815773" cy="1338403"/>
            <a:chOff x="8428434" y="2495224"/>
            <a:chExt cx="2815773" cy="1338403"/>
          </a:xfrm>
        </xdr:grpSpPr>
        <xdr:sp macro="" textlink="">
          <xdr:nvSpPr>
            <xdr:cNvPr id="59" name="Rounded Rectangle 58">
              <a:extLst>
                <a:ext uri="{FF2B5EF4-FFF2-40B4-BE49-F238E27FC236}">
                  <a16:creationId xmlns:a16="http://schemas.microsoft.com/office/drawing/2014/main" id="{00000000-0008-0000-0C00-00003B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0" name="Chevron 59">
              <a:extLst>
                <a:ext uri="{FF2B5EF4-FFF2-40B4-BE49-F238E27FC236}">
                  <a16:creationId xmlns:a16="http://schemas.microsoft.com/office/drawing/2014/main" id="{00000000-0008-0000-0C00-00003C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1" name="TextBox 60">
              <a:hlinkClick xmlns:r="http://schemas.openxmlformats.org/officeDocument/2006/relationships" r:id="rId1"/>
              <a:extLst>
                <a:ext uri="{FF2B5EF4-FFF2-40B4-BE49-F238E27FC236}">
                  <a16:creationId xmlns:a16="http://schemas.microsoft.com/office/drawing/2014/main" id="{00000000-0008-0000-0C00-00003D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0</xdr:col>
      <xdr:colOff>473867</xdr:colOff>
      <xdr:row>2</xdr:row>
      <xdr:rowOff>73819</xdr:rowOff>
    </xdr:from>
    <xdr:to>
      <xdr:col>1</xdr:col>
      <xdr:colOff>2623297</xdr:colOff>
      <xdr:row>7</xdr:row>
      <xdr:rowOff>15401</xdr:rowOff>
    </xdr:to>
    <xdr:grpSp>
      <xdr:nvGrpSpPr>
        <xdr:cNvPr id="62" name="Group 61">
          <a:extLst>
            <a:ext uri="{FF2B5EF4-FFF2-40B4-BE49-F238E27FC236}">
              <a16:creationId xmlns:a16="http://schemas.microsoft.com/office/drawing/2014/main" id="{00000000-0008-0000-0C00-00003E000000}"/>
            </a:ext>
          </a:extLst>
        </xdr:cNvPr>
        <xdr:cNvGrpSpPr/>
      </xdr:nvGrpSpPr>
      <xdr:grpSpPr>
        <a:xfrm>
          <a:off x="473867" y="446536"/>
          <a:ext cx="2760272" cy="873376"/>
          <a:chOff x="235350" y="383381"/>
          <a:chExt cx="2698350" cy="88433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63" name="Group 62">
            <a:extLst>
              <a:ext uri="{FF2B5EF4-FFF2-40B4-BE49-F238E27FC236}">
                <a16:creationId xmlns:a16="http://schemas.microsoft.com/office/drawing/2014/main" id="{00000000-0008-0000-0C00-00003F000000}"/>
              </a:ext>
            </a:extLst>
          </xdr:cNvPr>
          <xdr:cNvGrpSpPr/>
        </xdr:nvGrpSpPr>
        <xdr:grpSpPr>
          <a:xfrm>
            <a:off x="259556" y="383381"/>
            <a:ext cx="2674144" cy="884335"/>
            <a:chOff x="8428434" y="2539603"/>
            <a:chExt cx="2674144" cy="884335"/>
          </a:xfrm>
          <a:grpFill/>
        </xdr:grpSpPr>
        <xdr:sp macro="" textlink="">
          <xdr:nvSpPr>
            <xdr:cNvPr id="65" name="Rounded Rectangle 64">
              <a:extLst>
                <a:ext uri="{FF2B5EF4-FFF2-40B4-BE49-F238E27FC236}">
                  <a16:creationId xmlns:a16="http://schemas.microsoft.com/office/drawing/2014/main" id="{00000000-0008-0000-0C00-000041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6" name="Chevron 65">
              <a:extLst>
                <a:ext uri="{FF2B5EF4-FFF2-40B4-BE49-F238E27FC236}">
                  <a16:creationId xmlns:a16="http://schemas.microsoft.com/office/drawing/2014/main" id="{00000000-0008-0000-0C00-000042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67" name="Chevron 66">
              <a:extLst>
                <a:ext uri="{FF2B5EF4-FFF2-40B4-BE49-F238E27FC236}">
                  <a16:creationId xmlns:a16="http://schemas.microsoft.com/office/drawing/2014/main" id="{00000000-0008-0000-0C00-000043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8" name="TextBox 67">
              <a:extLst>
                <a:ext uri="{FF2B5EF4-FFF2-40B4-BE49-F238E27FC236}">
                  <a16:creationId xmlns:a16="http://schemas.microsoft.com/office/drawing/2014/main" id="{00000000-0008-0000-0C00-000044000000}"/>
                </a:ext>
              </a:extLst>
            </xdr:cNvPr>
            <xdr:cNvSpPr txBox="1"/>
          </xdr:nvSpPr>
          <xdr:spPr>
            <a:xfrm>
              <a:off x="9080184" y="2623321"/>
              <a:ext cx="1841406"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sp macro="" textlink="">
          <xdr:nvSpPr>
            <xdr:cNvPr id="69" name="Chevron 68">
              <a:extLst>
                <a:ext uri="{FF2B5EF4-FFF2-40B4-BE49-F238E27FC236}">
                  <a16:creationId xmlns:a16="http://schemas.microsoft.com/office/drawing/2014/main" id="{00000000-0008-0000-0C00-000045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64" name="TextBox 63">
            <a:extLst>
              <a:ext uri="{FF2B5EF4-FFF2-40B4-BE49-F238E27FC236}">
                <a16:creationId xmlns:a16="http://schemas.microsoft.com/office/drawing/2014/main" id="{00000000-0008-0000-0C00-000040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2</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9</xdr:col>
      <xdr:colOff>587840</xdr:colOff>
      <xdr:row>2</xdr:row>
      <xdr:rowOff>136988</xdr:rowOff>
    </xdr:from>
    <xdr:to>
      <xdr:col>9</xdr:col>
      <xdr:colOff>3305966</xdr:colOff>
      <xdr:row>7</xdr:row>
      <xdr:rowOff>3691</xdr:rowOff>
    </xdr:to>
    <xdr:grpSp>
      <xdr:nvGrpSpPr>
        <xdr:cNvPr id="70" name="Group 69">
          <a:extLst>
            <a:ext uri="{FF2B5EF4-FFF2-40B4-BE49-F238E27FC236}">
              <a16:creationId xmlns:a16="http://schemas.microsoft.com/office/drawing/2014/main" id="{00000000-0008-0000-0C00-000046000000}"/>
            </a:ext>
          </a:extLst>
        </xdr:cNvPr>
        <xdr:cNvGrpSpPr/>
      </xdr:nvGrpSpPr>
      <xdr:grpSpPr>
        <a:xfrm>
          <a:off x="11551943" y="509705"/>
          <a:ext cx="2718126" cy="798497"/>
          <a:chOff x="8428434" y="2539603"/>
          <a:chExt cx="2674144" cy="808108"/>
        </a:xfrm>
      </xdr:grpSpPr>
      <xdr:sp macro="" textlink="">
        <xdr:nvSpPr>
          <xdr:cNvPr id="71" name="Rounded Rectangle 70">
            <a:extLst>
              <a:ext uri="{FF2B5EF4-FFF2-40B4-BE49-F238E27FC236}">
                <a16:creationId xmlns:a16="http://schemas.microsoft.com/office/drawing/2014/main" id="{00000000-0008-0000-0C00-000047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2" name="Chevron 71">
            <a:extLst>
              <a:ext uri="{FF2B5EF4-FFF2-40B4-BE49-F238E27FC236}">
                <a16:creationId xmlns:a16="http://schemas.microsoft.com/office/drawing/2014/main" id="{00000000-0008-0000-0C00-000048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3" name="Chevron 72">
            <a:extLst>
              <a:ext uri="{FF2B5EF4-FFF2-40B4-BE49-F238E27FC236}">
                <a16:creationId xmlns:a16="http://schemas.microsoft.com/office/drawing/2014/main" id="{00000000-0008-0000-0C00-000049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4" name="TextBox 73">
            <a:hlinkClick xmlns:r="http://schemas.openxmlformats.org/officeDocument/2006/relationships" r:id="rId2"/>
            <a:extLst>
              <a:ext uri="{FF2B5EF4-FFF2-40B4-BE49-F238E27FC236}">
                <a16:creationId xmlns:a16="http://schemas.microsoft.com/office/drawing/2014/main" id="{00000000-0008-0000-0C00-00004A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75" name="Chevron 74">
            <a:extLst>
              <a:ext uri="{FF2B5EF4-FFF2-40B4-BE49-F238E27FC236}">
                <a16:creationId xmlns:a16="http://schemas.microsoft.com/office/drawing/2014/main" id="{00000000-0008-0000-0C00-00004B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70407</xdr:colOff>
      <xdr:row>1</xdr:row>
      <xdr:rowOff>153688</xdr:rowOff>
    </xdr:from>
    <xdr:to>
      <xdr:col>9</xdr:col>
      <xdr:colOff>152679</xdr:colOff>
      <xdr:row>3</xdr:row>
      <xdr:rowOff>112239</xdr:rowOff>
    </xdr:to>
    <xdr:grpSp>
      <xdr:nvGrpSpPr>
        <xdr:cNvPr id="86" name="Group 85">
          <a:extLst>
            <a:ext uri="{FF2B5EF4-FFF2-40B4-BE49-F238E27FC236}">
              <a16:creationId xmlns:a16="http://schemas.microsoft.com/office/drawing/2014/main" id="{00000000-0008-0000-0C00-000056000000}"/>
            </a:ext>
          </a:extLst>
        </xdr:cNvPr>
        <xdr:cNvGrpSpPr/>
      </xdr:nvGrpSpPr>
      <xdr:grpSpPr>
        <a:xfrm>
          <a:off x="8404782" y="340047"/>
          <a:ext cx="2712000" cy="331268"/>
          <a:chOff x="6661284" y="182964"/>
          <a:chExt cx="2708258" cy="339551"/>
        </a:xfrm>
      </xdr:grpSpPr>
      <xdr:sp macro="" textlink="">
        <xdr:nvSpPr>
          <xdr:cNvPr id="87" name="Rounded Rectangle 86">
            <a:extLst>
              <a:ext uri="{FF2B5EF4-FFF2-40B4-BE49-F238E27FC236}">
                <a16:creationId xmlns:a16="http://schemas.microsoft.com/office/drawing/2014/main" id="{00000000-0008-0000-0C00-000057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8" name="Chevron 87">
            <a:extLst>
              <a:ext uri="{FF2B5EF4-FFF2-40B4-BE49-F238E27FC236}">
                <a16:creationId xmlns:a16="http://schemas.microsoft.com/office/drawing/2014/main" id="{00000000-0008-0000-0C00-000058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581027</xdr:colOff>
      <xdr:row>1</xdr:row>
      <xdr:rowOff>118610</xdr:rowOff>
    </xdr:from>
    <xdr:to>
      <xdr:col>7</xdr:col>
      <xdr:colOff>181870</xdr:colOff>
      <xdr:row>3</xdr:row>
      <xdr:rowOff>168448</xdr:rowOff>
    </xdr:to>
    <xdr:sp macro="" textlink="">
      <xdr:nvSpPr>
        <xdr:cNvPr id="89" name="TextBox 88">
          <a:extLst>
            <a:ext uri="{FF2B5EF4-FFF2-40B4-BE49-F238E27FC236}">
              <a16:creationId xmlns:a16="http://schemas.microsoft.com/office/drawing/2014/main" id="{00000000-0008-0000-0C00-000059000000}"/>
            </a:ext>
          </a:extLst>
        </xdr:cNvPr>
        <xdr:cNvSpPr txBox="1"/>
      </xdr:nvSpPr>
      <xdr:spPr>
        <a:xfrm>
          <a:off x="8315327" y="309110"/>
          <a:ext cx="820043"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4</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487407</xdr:colOff>
      <xdr:row>1</xdr:row>
      <xdr:rowOff>154089</xdr:rowOff>
    </xdr:from>
    <xdr:to>
      <xdr:col>9</xdr:col>
      <xdr:colOff>344532</xdr:colOff>
      <xdr:row>3</xdr:row>
      <xdr:rowOff>65319</xdr:rowOff>
    </xdr:to>
    <xdr:sp macro="" textlink="">
      <xdr:nvSpPr>
        <xdr:cNvPr id="90" name="TextBox 89">
          <a:hlinkClick xmlns:r="http://schemas.openxmlformats.org/officeDocument/2006/relationships" r:id="rId3"/>
          <a:extLst>
            <a:ext uri="{FF2B5EF4-FFF2-40B4-BE49-F238E27FC236}">
              <a16:creationId xmlns:a16="http://schemas.microsoft.com/office/drawing/2014/main" id="{00000000-0008-0000-0C00-00005A000000}"/>
            </a:ext>
          </a:extLst>
        </xdr:cNvPr>
        <xdr:cNvSpPr txBox="1"/>
      </xdr:nvSpPr>
      <xdr:spPr>
        <a:xfrm>
          <a:off x="8831307" y="344589"/>
          <a:ext cx="2486025"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clientData/>
  </xdr:twoCellAnchor>
  <xdr:twoCellAnchor>
    <xdr:from>
      <xdr:col>6</xdr:col>
      <xdr:colOff>77130</xdr:colOff>
      <xdr:row>3</xdr:row>
      <xdr:rowOff>182824</xdr:rowOff>
    </xdr:from>
    <xdr:to>
      <xdr:col>9</xdr:col>
      <xdr:colOff>159402</xdr:colOff>
      <xdr:row>5</xdr:row>
      <xdr:rowOff>141375</xdr:rowOff>
    </xdr:to>
    <xdr:grpSp>
      <xdr:nvGrpSpPr>
        <xdr:cNvPr id="91" name="Group 90">
          <a:extLst>
            <a:ext uri="{FF2B5EF4-FFF2-40B4-BE49-F238E27FC236}">
              <a16:creationId xmlns:a16="http://schemas.microsoft.com/office/drawing/2014/main" id="{00000000-0008-0000-0C00-00005B000000}"/>
            </a:ext>
          </a:extLst>
        </xdr:cNvPr>
        <xdr:cNvGrpSpPr/>
      </xdr:nvGrpSpPr>
      <xdr:grpSpPr>
        <a:xfrm>
          <a:off x="8411505" y="741900"/>
          <a:ext cx="2712000" cy="331268"/>
          <a:chOff x="6661284" y="182964"/>
          <a:chExt cx="2708258" cy="339551"/>
        </a:xfrm>
      </xdr:grpSpPr>
      <xdr:sp macro="" textlink="">
        <xdr:nvSpPr>
          <xdr:cNvPr id="92" name="Rounded Rectangle 91">
            <a:extLst>
              <a:ext uri="{FF2B5EF4-FFF2-40B4-BE49-F238E27FC236}">
                <a16:creationId xmlns:a16="http://schemas.microsoft.com/office/drawing/2014/main" id="{00000000-0008-0000-0C00-00005C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3" name="Chevron 92">
            <a:extLst>
              <a:ext uri="{FF2B5EF4-FFF2-40B4-BE49-F238E27FC236}">
                <a16:creationId xmlns:a16="http://schemas.microsoft.com/office/drawing/2014/main" id="{00000000-0008-0000-0C00-00005D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505336</xdr:colOff>
      <xdr:row>3</xdr:row>
      <xdr:rowOff>183224</xdr:rowOff>
    </xdr:from>
    <xdr:to>
      <xdr:col>9</xdr:col>
      <xdr:colOff>362461</xdr:colOff>
      <xdr:row>5</xdr:row>
      <xdr:rowOff>94454</xdr:rowOff>
    </xdr:to>
    <xdr:sp macro="" textlink="">
      <xdr:nvSpPr>
        <xdr:cNvPr id="95" name="TextBox 94">
          <a:hlinkClick xmlns:r="http://schemas.openxmlformats.org/officeDocument/2006/relationships" r:id="rId4"/>
          <a:extLst>
            <a:ext uri="{FF2B5EF4-FFF2-40B4-BE49-F238E27FC236}">
              <a16:creationId xmlns:a16="http://schemas.microsoft.com/office/drawing/2014/main" id="{00000000-0008-0000-0C00-00005F000000}"/>
            </a:ext>
          </a:extLst>
        </xdr:cNvPr>
        <xdr:cNvSpPr txBox="1"/>
      </xdr:nvSpPr>
      <xdr:spPr>
        <a:xfrm>
          <a:off x="8849236" y="754724"/>
          <a:ext cx="2486025"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clientData/>
  </xdr:twoCellAnchor>
  <xdr:twoCellAnchor>
    <xdr:from>
      <xdr:col>10</xdr:col>
      <xdr:colOff>231</xdr:colOff>
      <xdr:row>2</xdr:row>
      <xdr:rowOff>134751</xdr:rowOff>
    </xdr:from>
    <xdr:to>
      <xdr:col>10</xdr:col>
      <xdr:colOff>1687478</xdr:colOff>
      <xdr:row>6</xdr:row>
      <xdr:rowOff>108649</xdr:rowOff>
    </xdr:to>
    <xdr:sp macro="" textlink="">
      <xdr:nvSpPr>
        <xdr:cNvPr id="96" name="Rounded Rectangle 95">
          <a:hlinkClick xmlns:r="http://schemas.openxmlformats.org/officeDocument/2006/relationships" r:id="rId5"/>
          <a:extLst>
            <a:ext uri="{FF2B5EF4-FFF2-40B4-BE49-F238E27FC236}">
              <a16:creationId xmlns:a16="http://schemas.microsoft.com/office/drawing/2014/main" id="{00000000-0008-0000-0C00-000060000000}"/>
            </a:ext>
          </a:extLst>
        </xdr:cNvPr>
        <xdr:cNvSpPr/>
      </xdr:nvSpPr>
      <xdr:spPr>
        <a:xfrm>
          <a:off x="14402031" y="515751"/>
          <a:ext cx="1687247" cy="735898"/>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5</xdr:col>
      <xdr:colOff>590552</xdr:colOff>
      <xdr:row>3</xdr:row>
      <xdr:rowOff>163854</xdr:rowOff>
    </xdr:from>
    <xdr:to>
      <xdr:col>7</xdr:col>
      <xdr:colOff>191395</xdr:colOff>
      <xdr:row>6</xdr:row>
      <xdr:rowOff>23192</xdr:rowOff>
    </xdr:to>
    <xdr:sp macro="" textlink="">
      <xdr:nvSpPr>
        <xdr:cNvPr id="104" name="TextBox 103">
          <a:extLst>
            <a:ext uri="{FF2B5EF4-FFF2-40B4-BE49-F238E27FC236}">
              <a16:creationId xmlns:a16="http://schemas.microsoft.com/office/drawing/2014/main" id="{00000000-0008-0000-0C00-000068000000}"/>
            </a:ext>
          </a:extLst>
        </xdr:cNvPr>
        <xdr:cNvSpPr txBox="1"/>
      </xdr:nvSpPr>
      <xdr:spPr>
        <a:xfrm>
          <a:off x="8324852" y="735354"/>
          <a:ext cx="820043"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5</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788844</xdr:colOff>
      <xdr:row>2</xdr:row>
      <xdr:rowOff>80150</xdr:rowOff>
    </xdr:from>
    <xdr:to>
      <xdr:col>5</xdr:col>
      <xdr:colOff>432965</xdr:colOff>
      <xdr:row>4</xdr:row>
      <xdr:rowOff>38701</xdr:rowOff>
    </xdr:to>
    <xdr:sp macro="" textlink="">
      <xdr:nvSpPr>
        <xdr:cNvPr id="76" name="Rounded Rectangle 75">
          <a:extLst>
            <a:ext uri="{FF2B5EF4-FFF2-40B4-BE49-F238E27FC236}">
              <a16:creationId xmlns:a16="http://schemas.microsoft.com/office/drawing/2014/main" id="{00000000-0008-0000-0C00-00004C000000}"/>
            </a:ext>
          </a:extLst>
        </xdr:cNvPr>
        <xdr:cNvSpPr/>
      </xdr:nvSpPr>
      <xdr:spPr>
        <a:xfrm>
          <a:off x="5465619" y="461150"/>
          <a:ext cx="2701646"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1131325</xdr:colOff>
      <xdr:row>1</xdr:row>
      <xdr:rowOff>166275</xdr:rowOff>
    </xdr:from>
    <xdr:to>
      <xdr:col>5</xdr:col>
      <xdr:colOff>547918</xdr:colOff>
      <xdr:row>5</xdr:row>
      <xdr:rowOff>104774</xdr:rowOff>
    </xdr:to>
    <xdr:sp macro="" textlink="">
      <xdr:nvSpPr>
        <xdr:cNvPr id="78" name="TextBox 77">
          <a:hlinkClick xmlns:r="http://schemas.openxmlformats.org/officeDocument/2006/relationships" r:id="rId6"/>
          <a:extLst>
            <a:ext uri="{FF2B5EF4-FFF2-40B4-BE49-F238E27FC236}">
              <a16:creationId xmlns:a16="http://schemas.microsoft.com/office/drawing/2014/main" id="{00000000-0008-0000-0C00-00004E000000}"/>
            </a:ext>
          </a:extLst>
        </xdr:cNvPr>
        <xdr:cNvSpPr txBox="1"/>
      </xdr:nvSpPr>
      <xdr:spPr>
        <a:xfrm>
          <a:off x="5808100" y="356775"/>
          <a:ext cx="2474118" cy="70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COMMITTMENT &amp; MANAGEMENT</a:t>
          </a:r>
          <a:endParaRPr lang="lv-LV" sz="1300" b="0">
            <a:solidFill>
              <a:srgbClr val="8D0B3A"/>
            </a:solidFill>
            <a:latin typeface="Arial Black" panose="020B0A04020102020204" pitchFamily="34" charset="0"/>
          </a:endParaRPr>
        </a:p>
      </xdr:txBody>
    </xdr:sp>
    <xdr:clientData/>
  </xdr:twoCellAnchor>
  <xdr:twoCellAnchor>
    <xdr:from>
      <xdr:col>3</xdr:col>
      <xdr:colOff>867706</xdr:colOff>
      <xdr:row>2</xdr:row>
      <xdr:rowOff>147105</xdr:rowOff>
    </xdr:from>
    <xdr:to>
      <xdr:col>3</xdr:col>
      <xdr:colOff>1397129</xdr:colOff>
      <xdr:row>4</xdr:row>
      <xdr:rowOff>566</xdr:rowOff>
    </xdr:to>
    <xdr:sp macro="" textlink="">
      <xdr:nvSpPr>
        <xdr:cNvPr id="79" name="Chevron 78">
          <a:extLst>
            <a:ext uri="{FF2B5EF4-FFF2-40B4-BE49-F238E27FC236}">
              <a16:creationId xmlns:a16="http://schemas.microsoft.com/office/drawing/2014/main" id="{00000000-0008-0000-0C00-00004F000000}"/>
            </a:ext>
          </a:extLst>
        </xdr:cNvPr>
        <xdr:cNvSpPr/>
      </xdr:nvSpPr>
      <xdr:spPr>
        <a:xfrm>
          <a:off x="5544481" y="528105"/>
          <a:ext cx="529423"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709894</xdr:colOff>
      <xdr:row>2</xdr:row>
      <xdr:rowOff>99419</xdr:rowOff>
    </xdr:from>
    <xdr:to>
      <xdr:col>3</xdr:col>
      <xdr:colOff>1527554</xdr:colOff>
      <xdr:row>4</xdr:row>
      <xdr:rowOff>146876</xdr:rowOff>
    </xdr:to>
    <xdr:sp macro="" textlink="">
      <xdr:nvSpPr>
        <xdr:cNvPr id="81" name="TextBox 80">
          <a:extLst>
            <a:ext uri="{FF2B5EF4-FFF2-40B4-BE49-F238E27FC236}">
              <a16:creationId xmlns:a16="http://schemas.microsoft.com/office/drawing/2014/main" id="{00000000-0008-0000-0C00-000051000000}"/>
            </a:ext>
          </a:extLst>
        </xdr:cNvPr>
        <xdr:cNvSpPr txBox="1"/>
      </xdr:nvSpPr>
      <xdr:spPr>
        <a:xfrm>
          <a:off x="5386669" y="480419"/>
          <a:ext cx="817660" cy="428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1</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72086</xdr:colOff>
      <xdr:row>6</xdr:row>
      <xdr:rowOff>18650</xdr:rowOff>
    </xdr:from>
    <xdr:to>
      <xdr:col>9</xdr:col>
      <xdr:colOff>153937</xdr:colOff>
      <xdr:row>7</xdr:row>
      <xdr:rowOff>167701</xdr:rowOff>
    </xdr:to>
    <xdr:grpSp>
      <xdr:nvGrpSpPr>
        <xdr:cNvPr id="83" name="Group 82">
          <a:hlinkClick xmlns:r="http://schemas.openxmlformats.org/officeDocument/2006/relationships" r:id="rId7"/>
          <a:extLst>
            <a:ext uri="{FF2B5EF4-FFF2-40B4-BE49-F238E27FC236}">
              <a16:creationId xmlns:a16="http://schemas.microsoft.com/office/drawing/2014/main" id="{00000000-0008-0000-0C00-000053000000}"/>
            </a:ext>
          </a:extLst>
        </xdr:cNvPr>
        <xdr:cNvGrpSpPr/>
      </xdr:nvGrpSpPr>
      <xdr:grpSpPr>
        <a:xfrm>
          <a:off x="8406461" y="1136802"/>
          <a:ext cx="2711579" cy="335410"/>
          <a:chOff x="6661284" y="182964"/>
          <a:chExt cx="2708258" cy="339551"/>
        </a:xfrm>
      </xdr:grpSpPr>
      <xdr:sp macro="" textlink="">
        <xdr:nvSpPr>
          <xdr:cNvPr id="84" name="Rounded Rectangle 83">
            <a:extLst>
              <a:ext uri="{FF2B5EF4-FFF2-40B4-BE49-F238E27FC236}">
                <a16:creationId xmlns:a16="http://schemas.microsoft.com/office/drawing/2014/main" id="{00000000-0008-0000-0C00-000054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7" name="Chevron 96">
            <a:extLst>
              <a:ext uri="{FF2B5EF4-FFF2-40B4-BE49-F238E27FC236}">
                <a16:creationId xmlns:a16="http://schemas.microsoft.com/office/drawing/2014/main" id="{00000000-0008-0000-0C00-000061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571500</xdr:colOff>
      <xdr:row>5</xdr:row>
      <xdr:rowOff>185277</xdr:rowOff>
    </xdr:from>
    <xdr:to>
      <xdr:col>7</xdr:col>
      <xdr:colOff>174442</xdr:colOff>
      <xdr:row>8</xdr:row>
      <xdr:rowOff>35090</xdr:rowOff>
    </xdr:to>
    <xdr:sp macro="" textlink="">
      <xdr:nvSpPr>
        <xdr:cNvPr id="98" name="TextBox 97">
          <a:extLst>
            <a:ext uri="{FF2B5EF4-FFF2-40B4-BE49-F238E27FC236}">
              <a16:creationId xmlns:a16="http://schemas.microsoft.com/office/drawing/2014/main" id="{00000000-0008-0000-0C00-000062000000}"/>
            </a:ext>
          </a:extLst>
        </xdr:cNvPr>
        <xdr:cNvSpPr txBox="1"/>
      </xdr:nvSpPr>
      <xdr:spPr>
        <a:xfrm>
          <a:off x="8305800" y="1137777"/>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6</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492868</xdr:colOff>
      <xdr:row>5</xdr:row>
      <xdr:rowOff>95250</xdr:rowOff>
    </xdr:from>
    <xdr:to>
      <xdr:col>9</xdr:col>
      <xdr:colOff>67044</xdr:colOff>
      <xdr:row>8</xdr:row>
      <xdr:rowOff>195395</xdr:rowOff>
    </xdr:to>
    <xdr:sp macro="" textlink="">
      <xdr:nvSpPr>
        <xdr:cNvPr id="99" name="TextBox 98">
          <a:hlinkClick xmlns:r="http://schemas.openxmlformats.org/officeDocument/2006/relationships" r:id="rId8"/>
          <a:extLst>
            <a:ext uri="{FF2B5EF4-FFF2-40B4-BE49-F238E27FC236}">
              <a16:creationId xmlns:a16="http://schemas.microsoft.com/office/drawing/2014/main" id="{00000000-0008-0000-0C00-000063000000}"/>
            </a:ext>
          </a:extLst>
        </xdr:cNvPr>
        <xdr:cNvSpPr txBox="1"/>
      </xdr:nvSpPr>
      <xdr:spPr>
        <a:xfrm>
          <a:off x="8836768" y="1047750"/>
          <a:ext cx="2203076" cy="681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HOME-OWNER SEGMENT</a:t>
          </a:r>
          <a:endParaRPr lang="lv-LV" sz="1300" b="0">
            <a:solidFill>
              <a:srgbClr val="8D0B3A"/>
            </a:solidFill>
            <a:latin typeface="Arial Black" panose="020B0A04020102020204" pitchFamily="34" charset="0"/>
          </a:endParaRPr>
        </a:p>
      </xdr:txBody>
    </xdr:sp>
    <xdr:clientData/>
  </xdr:twoCellAnchor>
  <xdr:twoCellAnchor>
    <xdr:from>
      <xdr:col>3</xdr:col>
      <xdr:colOff>776936</xdr:colOff>
      <xdr:row>4</xdr:row>
      <xdr:rowOff>128648</xdr:rowOff>
    </xdr:from>
    <xdr:to>
      <xdr:col>5</xdr:col>
      <xdr:colOff>437447</xdr:colOff>
      <xdr:row>6</xdr:row>
      <xdr:rowOff>87199</xdr:rowOff>
    </xdr:to>
    <xdr:grpSp>
      <xdr:nvGrpSpPr>
        <xdr:cNvPr id="77" name="Group 76">
          <a:extLst>
            <a:ext uri="{FF2B5EF4-FFF2-40B4-BE49-F238E27FC236}">
              <a16:creationId xmlns:a16="http://schemas.microsoft.com/office/drawing/2014/main" id="{00000000-0008-0000-0C00-00004D000000}"/>
            </a:ext>
          </a:extLst>
        </xdr:cNvPr>
        <xdr:cNvGrpSpPr/>
      </xdr:nvGrpSpPr>
      <xdr:grpSpPr>
        <a:xfrm>
          <a:off x="5446257" y="874083"/>
          <a:ext cx="2714723" cy="331268"/>
          <a:chOff x="6661284" y="182964"/>
          <a:chExt cx="2708258" cy="339551"/>
        </a:xfrm>
      </xdr:grpSpPr>
      <xdr:sp macro="" textlink="">
        <xdr:nvSpPr>
          <xdr:cNvPr id="80" name="Rounded Rectangle 79">
            <a:extLst>
              <a:ext uri="{FF2B5EF4-FFF2-40B4-BE49-F238E27FC236}">
                <a16:creationId xmlns:a16="http://schemas.microsoft.com/office/drawing/2014/main" id="{00000000-0008-0000-0C00-000050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0" name="Chevron 99">
            <a:extLst>
              <a:ext uri="{FF2B5EF4-FFF2-40B4-BE49-F238E27FC236}">
                <a16:creationId xmlns:a16="http://schemas.microsoft.com/office/drawing/2014/main" id="{00000000-0008-0000-0C00-000064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3</xdr:col>
      <xdr:colOff>666750</xdr:colOff>
      <xdr:row>4</xdr:row>
      <xdr:rowOff>104775</xdr:rowOff>
    </xdr:from>
    <xdr:to>
      <xdr:col>3</xdr:col>
      <xdr:colOff>1484410</xdr:colOff>
      <xdr:row>6</xdr:row>
      <xdr:rowOff>154613</xdr:rowOff>
    </xdr:to>
    <xdr:sp macro="" textlink="">
      <xdr:nvSpPr>
        <xdr:cNvPr id="101" name="TextBox 100">
          <a:extLst>
            <a:ext uri="{FF2B5EF4-FFF2-40B4-BE49-F238E27FC236}">
              <a16:creationId xmlns:a16="http://schemas.microsoft.com/office/drawing/2014/main" id="{00000000-0008-0000-0C00-000065000000}"/>
            </a:ext>
          </a:extLst>
        </xdr:cNvPr>
        <xdr:cNvSpPr txBox="1"/>
      </xdr:nvSpPr>
      <xdr:spPr>
        <a:xfrm>
          <a:off x="5343525" y="866775"/>
          <a:ext cx="817660"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3</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1202760</xdr:colOff>
      <xdr:row>4</xdr:row>
      <xdr:rowOff>129048</xdr:rowOff>
    </xdr:from>
    <xdr:to>
      <xdr:col>6</xdr:col>
      <xdr:colOff>26143</xdr:colOff>
      <xdr:row>6</xdr:row>
      <xdr:rowOff>40278</xdr:rowOff>
    </xdr:to>
    <xdr:sp macro="" textlink="">
      <xdr:nvSpPr>
        <xdr:cNvPr id="103" name="TextBox 102">
          <a:hlinkClick xmlns:r="http://schemas.openxmlformats.org/officeDocument/2006/relationships" r:id="rId9"/>
          <a:extLst>
            <a:ext uri="{FF2B5EF4-FFF2-40B4-BE49-F238E27FC236}">
              <a16:creationId xmlns:a16="http://schemas.microsoft.com/office/drawing/2014/main" id="{00000000-0008-0000-0C00-000067000000}"/>
            </a:ext>
          </a:extLst>
        </xdr:cNvPr>
        <xdr:cNvSpPr txBox="1"/>
      </xdr:nvSpPr>
      <xdr:spPr>
        <a:xfrm>
          <a:off x="5879535" y="891048"/>
          <a:ext cx="2490508"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571499</xdr:colOff>
      <xdr:row>15</xdr:row>
      <xdr:rowOff>44823</xdr:rowOff>
    </xdr:from>
    <xdr:to>
      <xdr:col>11</xdr:col>
      <xdr:colOff>137889</xdr:colOff>
      <xdr:row>18</xdr:row>
      <xdr:rowOff>98587</xdr:rowOff>
    </xdr:to>
    <xdr:grpSp>
      <xdr:nvGrpSpPr>
        <xdr:cNvPr id="9" name="Group 8">
          <a:extLst>
            <a:ext uri="{FF2B5EF4-FFF2-40B4-BE49-F238E27FC236}">
              <a16:creationId xmlns:a16="http://schemas.microsoft.com/office/drawing/2014/main" id="{00000000-0008-0000-0D00-000009000000}"/>
            </a:ext>
          </a:extLst>
        </xdr:cNvPr>
        <xdr:cNvGrpSpPr/>
      </xdr:nvGrpSpPr>
      <xdr:grpSpPr>
        <a:xfrm>
          <a:off x="14847660" y="6803037"/>
          <a:ext cx="2684693" cy="688764"/>
          <a:chOff x="183619" y="339002"/>
          <a:chExt cx="2891710" cy="1338403"/>
        </a:xfrm>
      </xdr:grpSpPr>
      <xdr:grpSp>
        <xdr:nvGrpSpPr>
          <xdr:cNvPr id="10" name="Group 9">
            <a:extLst>
              <a:ext uri="{FF2B5EF4-FFF2-40B4-BE49-F238E27FC236}">
                <a16:creationId xmlns:a16="http://schemas.microsoft.com/office/drawing/2014/main" id="{00000000-0008-0000-0D00-00000A000000}"/>
              </a:ext>
            </a:extLst>
          </xdr:cNvPr>
          <xdr:cNvGrpSpPr/>
        </xdr:nvGrpSpPr>
        <xdr:grpSpPr>
          <a:xfrm>
            <a:off x="259556" y="339002"/>
            <a:ext cx="2815773" cy="1338403"/>
            <a:chOff x="8428434" y="2495224"/>
            <a:chExt cx="2815773" cy="1338403"/>
          </a:xfrm>
        </xdr:grpSpPr>
        <xdr:sp macro="" textlink="">
          <xdr:nvSpPr>
            <xdr:cNvPr id="12" name="Rounded Rectangle 11">
              <a:extLst>
                <a:ext uri="{FF2B5EF4-FFF2-40B4-BE49-F238E27FC236}">
                  <a16:creationId xmlns:a16="http://schemas.microsoft.com/office/drawing/2014/main" id="{00000000-0008-0000-0D00-00000C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3" name="Chevron 12">
              <a:extLst>
                <a:ext uri="{FF2B5EF4-FFF2-40B4-BE49-F238E27FC236}">
                  <a16:creationId xmlns:a16="http://schemas.microsoft.com/office/drawing/2014/main" id="{00000000-0008-0000-0D00-00000D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4" name="TextBox 13">
              <a:hlinkClick xmlns:r="http://schemas.openxmlformats.org/officeDocument/2006/relationships" r:id="rId1"/>
              <a:extLst>
                <a:ext uri="{FF2B5EF4-FFF2-40B4-BE49-F238E27FC236}">
                  <a16:creationId xmlns:a16="http://schemas.microsoft.com/office/drawing/2014/main" id="{00000000-0008-0000-0D00-00000E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602736</xdr:colOff>
      <xdr:row>22</xdr:row>
      <xdr:rowOff>65554</xdr:rowOff>
    </xdr:from>
    <xdr:to>
      <xdr:col>11</xdr:col>
      <xdr:colOff>169126</xdr:colOff>
      <xdr:row>25</xdr:row>
      <xdr:rowOff>119318</xdr:rowOff>
    </xdr:to>
    <xdr:grpSp>
      <xdr:nvGrpSpPr>
        <xdr:cNvPr id="15" name="Group 14">
          <a:extLst>
            <a:ext uri="{FF2B5EF4-FFF2-40B4-BE49-F238E27FC236}">
              <a16:creationId xmlns:a16="http://schemas.microsoft.com/office/drawing/2014/main" id="{00000000-0008-0000-0D00-00000F000000}"/>
            </a:ext>
          </a:extLst>
        </xdr:cNvPr>
        <xdr:cNvGrpSpPr/>
      </xdr:nvGrpSpPr>
      <xdr:grpSpPr>
        <a:xfrm>
          <a:off x="14878897" y="13525286"/>
          <a:ext cx="2684693" cy="688764"/>
          <a:chOff x="183619" y="339002"/>
          <a:chExt cx="2891710" cy="1338403"/>
        </a:xfrm>
      </xdr:grpSpPr>
      <xdr:grpSp>
        <xdr:nvGrpSpPr>
          <xdr:cNvPr id="16" name="Group 15">
            <a:extLst>
              <a:ext uri="{FF2B5EF4-FFF2-40B4-BE49-F238E27FC236}">
                <a16:creationId xmlns:a16="http://schemas.microsoft.com/office/drawing/2014/main" id="{00000000-0008-0000-0D00-000010000000}"/>
              </a:ext>
            </a:extLst>
          </xdr:cNvPr>
          <xdr:cNvGrpSpPr/>
        </xdr:nvGrpSpPr>
        <xdr:grpSpPr>
          <a:xfrm>
            <a:off x="259556" y="339002"/>
            <a:ext cx="2815773" cy="1338403"/>
            <a:chOff x="8428434" y="2495224"/>
            <a:chExt cx="2815773" cy="1338403"/>
          </a:xfrm>
        </xdr:grpSpPr>
        <xdr:sp macro="" textlink="">
          <xdr:nvSpPr>
            <xdr:cNvPr id="18" name="Rounded Rectangle 17">
              <a:extLst>
                <a:ext uri="{FF2B5EF4-FFF2-40B4-BE49-F238E27FC236}">
                  <a16:creationId xmlns:a16="http://schemas.microsoft.com/office/drawing/2014/main" id="{00000000-0008-0000-0D00-000012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9" name="Chevron 18">
              <a:extLst>
                <a:ext uri="{FF2B5EF4-FFF2-40B4-BE49-F238E27FC236}">
                  <a16:creationId xmlns:a16="http://schemas.microsoft.com/office/drawing/2014/main" id="{00000000-0008-0000-0D00-000013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20" name="TextBox 19">
              <a:hlinkClick xmlns:r="http://schemas.openxmlformats.org/officeDocument/2006/relationships" r:id="rId1"/>
              <a:extLst>
                <a:ext uri="{FF2B5EF4-FFF2-40B4-BE49-F238E27FC236}">
                  <a16:creationId xmlns:a16="http://schemas.microsoft.com/office/drawing/2014/main" id="{00000000-0008-0000-0D00-000014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557492</xdr:colOff>
      <xdr:row>37</xdr:row>
      <xdr:rowOff>36979</xdr:rowOff>
    </xdr:from>
    <xdr:to>
      <xdr:col>11</xdr:col>
      <xdr:colOff>123882</xdr:colOff>
      <xdr:row>40</xdr:row>
      <xdr:rowOff>150275</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14833653" y="23350550"/>
          <a:ext cx="2684693" cy="748296"/>
          <a:chOff x="183619" y="339002"/>
          <a:chExt cx="2891710" cy="1338403"/>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259556" y="339002"/>
            <a:ext cx="2815773" cy="1338403"/>
            <a:chOff x="8428434" y="2495224"/>
            <a:chExt cx="2815773" cy="1338403"/>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1" name="Chevron 30">
              <a:extLst>
                <a:ext uri="{FF2B5EF4-FFF2-40B4-BE49-F238E27FC236}">
                  <a16:creationId xmlns:a16="http://schemas.microsoft.com/office/drawing/2014/main" id="{00000000-0008-0000-0D00-00001F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2" name="TextBox 31">
              <a:hlinkClick xmlns:r="http://schemas.openxmlformats.org/officeDocument/2006/relationships" r:id="rId1"/>
              <a:extLst>
                <a:ext uri="{FF2B5EF4-FFF2-40B4-BE49-F238E27FC236}">
                  <a16:creationId xmlns:a16="http://schemas.microsoft.com/office/drawing/2014/main" id="{00000000-0008-0000-0D00-000020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oneCellAnchor>
    <xdr:from>
      <xdr:col>1</xdr:col>
      <xdr:colOff>2701038</xdr:colOff>
      <xdr:row>1</xdr:row>
      <xdr:rowOff>53368</xdr:rowOff>
    </xdr:from>
    <xdr:ext cx="990600" cy="490134"/>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310638" y="243868"/>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2</xdr:col>
      <xdr:colOff>321332</xdr:colOff>
      <xdr:row>3</xdr:row>
      <xdr:rowOff>162044</xdr:rowOff>
    </xdr:from>
    <xdr:to>
      <xdr:col>3</xdr:col>
      <xdr:colOff>484285</xdr:colOff>
      <xdr:row>5</xdr:row>
      <xdr:rowOff>111649</xdr:rowOff>
    </xdr:to>
    <xdr:sp macro="" textlink="">
      <xdr:nvSpPr>
        <xdr:cNvPr id="46" name="Rounded Rectangle 45">
          <a:extLst>
            <a:ext uri="{FF2B5EF4-FFF2-40B4-BE49-F238E27FC236}">
              <a16:creationId xmlns:a16="http://schemas.microsoft.com/office/drawing/2014/main" id="{00000000-0008-0000-0D00-00002E000000}"/>
            </a:ext>
          </a:extLst>
        </xdr:cNvPr>
        <xdr:cNvSpPr/>
      </xdr:nvSpPr>
      <xdr:spPr>
        <a:xfrm rot="10800000">
          <a:off x="4321832" y="733544"/>
          <a:ext cx="705878"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416993</xdr:colOff>
      <xdr:row>4</xdr:row>
      <xdr:rowOff>158900</xdr:rowOff>
    </xdr:from>
    <xdr:to>
      <xdr:col>3</xdr:col>
      <xdr:colOff>397314</xdr:colOff>
      <xdr:row>4</xdr:row>
      <xdr:rowOff>158900</xdr:rowOff>
    </xdr:to>
    <xdr:cxnSp macro="">
      <xdr:nvCxnSpPr>
        <xdr:cNvPr id="47" name="Straight Arrow Connector 46">
          <a:extLst>
            <a:ext uri="{FF2B5EF4-FFF2-40B4-BE49-F238E27FC236}">
              <a16:creationId xmlns:a16="http://schemas.microsoft.com/office/drawing/2014/main" id="{00000000-0008-0000-0D00-00002F000000}"/>
            </a:ext>
          </a:extLst>
        </xdr:cNvPr>
        <xdr:cNvCxnSpPr/>
      </xdr:nvCxnSpPr>
      <xdr:spPr>
        <a:xfrm rot="10800000" flipH="1">
          <a:off x="4417493" y="920900"/>
          <a:ext cx="523246"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302744</xdr:colOff>
      <xdr:row>2</xdr:row>
      <xdr:rowOff>31537</xdr:rowOff>
    </xdr:from>
    <xdr:ext cx="890936" cy="291234"/>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4303244" y="412537"/>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1</xdr:col>
      <xdr:colOff>2830888</xdr:colOff>
      <xdr:row>3</xdr:row>
      <xdr:rowOff>158264</xdr:rowOff>
    </xdr:from>
    <xdr:to>
      <xdr:col>2</xdr:col>
      <xdr:colOff>145867</xdr:colOff>
      <xdr:row>5</xdr:row>
      <xdr:rowOff>107869</xdr:rowOff>
    </xdr:to>
    <xdr:sp macro="" textlink="">
      <xdr:nvSpPr>
        <xdr:cNvPr id="49" name="Rounded Rectangle 48">
          <a:extLst>
            <a:ext uri="{FF2B5EF4-FFF2-40B4-BE49-F238E27FC236}">
              <a16:creationId xmlns:a16="http://schemas.microsoft.com/office/drawing/2014/main" id="{00000000-0008-0000-0D00-000031000000}"/>
            </a:ext>
          </a:extLst>
        </xdr:cNvPr>
        <xdr:cNvSpPr/>
      </xdr:nvSpPr>
      <xdr:spPr>
        <a:xfrm>
          <a:off x="3440488" y="729764"/>
          <a:ext cx="705879"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2927951</xdr:colOff>
      <xdr:row>4</xdr:row>
      <xdr:rowOff>155119</xdr:rowOff>
    </xdr:from>
    <xdr:to>
      <xdr:col>2</xdr:col>
      <xdr:colOff>70102</xdr:colOff>
      <xdr:row>4</xdr:row>
      <xdr:rowOff>155119</xdr:rowOff>
    </xdr:to>
    <xdr:cxnSp macro="">
      <xdr:nvCxnSpPr>
        <xdr:cNvPr id="50" name="Straight Arrow Connector 49">
          <a:extLst>
            <a:ext uri="{FF2B5EF4-FFF2-40B4-BE49-F238E27FC236}">
              <a16:creationId xmlns:a16="http://schemas.microsoft.com/office/drawing/2014/main" id="{00000000-0008-0000-0D00-000032000000}"/>
            </a:ext>
          </a:extLst>
        </xdr:cNvPr>
        <xdr:cNvCxnSpPr/>
      </xdr:nvCxnSpPr>
      <xdr:spPr>
        <a:xfrm flipH="1">
          <a:off x="3537551" y="917119"/>
          <a:ext cx="53305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693928</xdr:colOff>
      <xdr:row>0</xdr:row>
      <xdr:rowOff>19050</xdr:rowOff>
    </xdr:from>
    <xdr:ext cx="5412441" cy="345544"/>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5237353" y="19050"/>
          <a:ext cx="54124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400">
              <a:solidFill>
                <a:schemeClr val="bg1"/>
              </a:solidFill>
              <a:latin typeface="Arial Black" panose="020B0A04020102020204" pitchFamily="34" charset="0"/>
            </a:rPr>
            <a:t>Explore</a:t>
          </a:r>
          <a:r>
            <a:rPr lang="lv-LV" sz="1400" baseline="0">
              <a:solidFill>
                <a:schemeClr val="bg1"/>
              </a:solidFill>
              <a:latin typeface="Arial Black" panose="020B0A04020102020204" pitchFamily="34" charset="0"/>
            </a:rPr>
            <a:t> other suggested capacity building schemes </a:t>
          </a:r>
          <a:endParaRPr lang="lv-LV" sz="1400">
            <a:solidFill>
              <a:schemeClr val="bg1"/>
            </a:solidFill>
            <a:latin typeface="Arial Black" panose="020B0A04020102020204" pitchFamily="34" charset="0"/>
          </a:endParaRPr>
        </a:p>
      </xdr:txBody>
    </xdr:sp>
    <xdr:clientData/>
  </xdr:oneCellAnchor>
  <xdr:twoCellAnchor>
    <xdr:from>
      <xdr:col>0</xdr:col>
      <xdr:colOff>381000</xdr:colOff>
      <xdr:row>2</xdr:row>
      <xdr:rowOff>78301</xdr:rowOff>
    </xdr:from>
    <xdr:to>
      <xdr:col>1</xdr:col>
      <xdr:colOff>2581272</xdr:colOff>
      <xdr:row>7</xdr:row>
      <xdr:rowOff>124660</xdr:rowOff>
    </xdr:to>
    <xdr:grpSp>
      <xdr:nvGrpSpPr>
        <xdr:cNvPr id="52" name="Group 51">
          <a:extLst>
            <a:ext uri="{FF2B5EF4-FFF2-40B4-BE49-F238E27FC236}">
              <a16:creationId xmlns:a16="http://schemas.microsoft.com/office/drawing/2014/main" id="{00000000-0008-0000-0D00-000034000000}"/>
            </a:ext>
          </a:extLst>
        </xdr:cNvPr>
        <xdr:cNvGrpSpPr/>
      </xdr:nvGrpSpPr>
      <xdr:grpSpPr>
        <a:xfrm>
          <a:off x="381000" y="463837"/>
          <a:ext cx="2812593" cy="1010198"/>
          <a:chOff x="235350" y="383381"/>
          <a:chExt cx="2750450" cy="98796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53" name="Group 52">
            <a:extLst>
              <a:ext uri="{FF2B5EF4-FFF2-40B4-BE49-F238E27FC236}">
                <a16:creationId xmlns:a16="http://schemas.microsoft.com/office/drawing/2014/main" id="{00000000-0008-0000-0D00-000035000000}"/>
              </a:ext>
            </a:extLst>
          </xdr:cNvPr>
          <xdr:cNvGrpSpPr/>
        </xdr:nvGrpSpPr>
        <xdr:grpSpPr>
          <a:xfrm>
            <a:off x="259556" y="383381"/>
            <a:ext cx="2726244" cy="987968"/>
            <a:chOff x="8428434" y="2539603"/>
            <a:chExt cx="2726244" cy="987968"/>
          </a:xfrm>
          <a:grpFill/>
        </xdr:grpSpPr>
        <xdr:sp macro="" textlink="">
          <xdr:nvSpPr>
            <xdr:cNvPr id="55" name="Rounded Rectangle 54">
              <a:extLst>
                <a:ext uri="{FF2B5EF4-FFF2-40B4-BE49-F238E27FC236}">
                  <a16:creationId xmlns:a16="http://schemas.microsoft.com/office/drawing/2014/main" id="{00000000-0008-0000-0D00-000037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6" name="Chevron 55">
              <a:extLst>
                <a:ext uri="{FF2B5EF4-FFF2-40B4-BE49-F238E27FC236}">
                  <a16:creationId xmlns:a16="http://schemas.microsoft.com/office/drawing/2014/main" id="{00000000-0008-0000-0D00-000038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57" name="Chevron 56">
              <a:extLst>
                <a:ext uri="{FF2B5EF4-FFF2-40B4-BE49-F238E27FC236}">
                  <a16:creationId xmlns:a16="http://schemas.microsoft.com/office/drawing/2014/main" id="{00000000-0008-0000-0D00-000039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9145448" y="272695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sp macro="" textlink="">
          <xdr:nvSpPr>
            <xdr:cNvPr id="59" name="Chevron 58">
              <a:extLst>
                <a:ext uri="{FF2B5EF4-FFF2-40B4-BE49-F238E27FC236}">
                  <a16:creationId xmlns:a16="http://schemas.microsoft.com/office/drawing/2014/main" id="{00000000-0008-0000-0D00-00003B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3</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9</xdr:col>
      <xdr:colOff>621179</xdr:colOff>
      <xdr:row>2</xdr:row>
      <xdr:rowOff>160520</xdr:rowOff>
    </xdr:from>
    <xdr:to>
      <xdr:col>9</xdr:col>
      <xdr:colOff>3339305</xdr:colOff>
      <xdr:row>7</xdr:row>
      <xdr:rowOff>27223</xdr:rowOff>
    </xdr:to>
    <xdr:grpSp>
      <xdr:nvGrpSpPr>
        <xdr:cNvPr id="61" name="Group 60">
          <a:extLst>
            <a:ext uri="{FF2B5EF4-FFF2-40B4-BE49-F238E27FC236}">
              <a16:creationId xmlns:a16="http://schemas.microsoft.com/office/drawing/2014/main" id="{00000000-0008-0000-0D00-00003D000000}"/>
            </a:ext>
          </a:extLst>
        </xdr:cNvPr>
        <xdr:cNvGrpSpPr/>
      </xdr:nvGrpSpPr>
      <xdr:grpSpPr>
        <a:xfrm>
          <a:off x="11472875" y="546056"/>
          <a:ext cx="2718126" cy="830542"/>
          <a:chOff x="8428434" y="2539603"/>
          <a:chExt cx="2674144" cy="808108"/>
        </a:xfrm>
      </xdr:grpSpPr>
      <xdr:sp macro="" textlink="">
        <xdr:nvSpPr>
          <xdr:cNvPr id="62" name="Rounded Rectangle 61">
            <a:extLst>
              <a:ext uri="{FF2B5EF4-FFF2-40B4-BE49-F238E27FC236}">
                <a16:creationId xmlns:a16="http://schemas.microsoft.com/office/drawing/2014/main" id="{00000000-0008-0000-0D00-00003E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3" name="Chevron 62">
            <a:extLst>
              <a:ext uri="{FF2B5EF4-FFF2-40B4-BE49-F238E27FC236}">
                <a16:creationId xmlns:a16="http://schemas.microsoft.com/office/drawing/2014/main" id="{00000000-0008-0000-0D00-00003F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4" name="Chevron 63">
            <a:extLst>
              <a:ext uri="{FF2B5EF4-FFF2-40B4-BE49-F238E27FC236}">
                <a16:creationId xmlns:a16="http://schemas.microsoft.com/office/drawing/2014/main" id="{00000000-0008-0000-0D00-000040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5" name="TextBox 64">
            <a:hlinkClick xmlns:r="http://schemas.openxmlformats.org/officeDocument/2006/relationships" r:id="rId2"/>
            <a:extLst>
              <a:ext uri="{FF2B5EF4-FFF2-40B4-BE49-F238E27FC236}">
                <a16:creationId xmlns:a16="http://schemas.microsoft.com/office/drawing/2014/main" id="{00000000-0008-0000-0D00-000041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66" name="Chevron 65">
            <a:extLst>
              <a:ext uri="{FF2B5EF4-FFF2-40B4-BE49-F238E27FC236}">
                <a16:creationId xmlns:a16="http://schemas.microsoft.com/office/drawing/2014/main" id="{00000000-0008-0000-0D00-000042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115653</xdr:colOff>
      <xdr:row>1</xdr:row>
      <xdr:rowOff>177220</xdr:rowOff>
    </xdr:from>
    <xdr:to>
      <xdr:col>9</xdr:col>
      <xdr:colOff>190781</xdr:colOff>
      <xdr:row>3</xdr:row>
      <xdr:rowOff>135771</xdr:rowOff>
    </xdr:to>
    <xdr:grpSp>
      <xdr:nvGrpSpPr>
        <xdr:cNvPr id="71" name="Group 70">
          <a:extLst>
            <a:ext uri="{FF2B5EF4-FFF2-40B4-BE49-F238E27FC236}">
              <a16:creationId xmlns:a16="http://schemas.microsoft.com/office/drawing/2014/main" id="{00000000-0008-0000-0D00-000047000000}"/>
            </a:ext>
          </a:extLst>
        </xdr:cNvPr>
        <xdr:cNvGrpSpPr/>
      </xdr:nvGrpSpPr>
      <xdr:grpSpPr>
        <a:xfrm>
          <a:off x="8336635" y="369988"/>
          <a:ext cx="2705842" cy="344087"/>
          <a:chOff x="6661284" y="182964"/>
          <a:chExt cx="2708258" cy="339551"/>
        </a:xfrm>
      </xdr:grpSpPr>
      <xdr:sp macro="" textlink="">
        <xdr:nvSpPr>
          <xdr:cNvPr id="72" name="Rounded Rectangle 71">
            <a:extLst>
              <a:ext uri="{FF2B5EF4-FFF2-40B4-BE49-F238E27FC236}">
                <a16:creationId xmlns:a16="http://schemas.microsoft.com/office/drawing/2014/main" id="{00000000-0008-0000-0D00-000048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3" name="Chevron 72">
            <a:extLst>
              <a:ext uri="{FF2B5EF4-FFF2-40B4-BE49-F238E27FC236}">
                <a16:creationId xmlns:a16="http://schemas.microsoft.com/office/drawing/2014/main" id="{00000000-0008-0000-0D00-000049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16673</xdr:colOff>
      <xdr:row>1</xdr:row>
      <xdr:rowOff>142142</xdr:rowOff>
    </xdr:from>
    <xdr:to>
      <xdr:col>7</xdr:col>
      <xdr:colOff>224734</xdr:colOff>
      <xdr:row>4</xdr:row>
      <xdr:rowOff>1480</xdr:rowOff>
    </xdr:to>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8227223" y="332642"/>
          <a:ext cx="817661"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4</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530271</xdr:colOff>
      <xdr:row>1</xdr:row>
      <xdr:rowOff>177621</xdr:rowOff>
    </xdr:from>
    <xdr:to>
      <xdr:col>9</xdr:col>
      <xdr:colOff>377871</xdr:colOff>
      <xdr:row>3</xdr:row>
      <xdr:rowOff>88851</xdr:rowOff>
    </xdr:to>
    <xdr:sp macro="" textlink="">
      <xdr:nvSpPr>
        <xdr:cNvPr id="75" name="TextBox 74">
          <a:hlinkClick xmlns:r="http://schemas.openxmlformats.org/officeDocument/2006/relationships" r:id="rId3"/>
          <a:extLst>
            <a:ext uri="{FF2B5EF4-FFF2-40B4-BE49-F238E27FC236}">
              <a16:creationId xmlns:a16="http://schemas.microsoft.com/office/drawing/2014/main" id="{00000000-0008-0000-0D00-00004B000000}"/>
            </a:ext>
          </a:extLst>
        </xdr:cNvPr>
        <xdr:cNvSpPr txBox="1"/>
      </xdr:nvSpPr>
      <xdr:spPr>
        <a:xfrm>
          <a:off x="8740821" y="368121"/>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clientData/>
  </xdr:twoCellAnchor>
  <xdr:twoCellAnchor>
    <xdr:from>
      <xdr:col>6</xdr:col>
      <xdr:colOff>122376</xdr:colOff>
      <xdr:row>4</xdr:row>
      <xdr:rowOff>15856</xdr:rowOff>
    </xdr:from>
    <xdr:to>
      <xdr:col>9</xdr:col>
      <xdr:colOff>197504</xdr:colOff>
      <xdr:row>5</xdr:row>
      <xdr:rowOff>164907</xdr:rowOff>
    </xdr:to>
    <xdr:grpSp>
      <xdr:nvGrpSpPr>
        <xdr:cNvPr id="76" name="Group 75">
          <a:extLst>
            <a:ext uri="{FF2B5EF4-FFF2-40B4-BE49-F238E27FC236}">
              <a16:creationId xmlns:a16="http://schemas.microsoft.com/office/drawing/2014/main" id="{00000000-0008-0000-0D00-00004C000000}"/>
            </a:ext>
          </a:extLst>
        </xdr:cNvPr>
        <xdr:cNvGrpSpPr/>
      </xdr:nvGrpSpPr>
      <xdr:grpSpPr>
        <a:xfrm>
          <a:off x="8343358" y="786927"/>
          <a:ext cx="2705842" cy="341819"/>
          <a:chOff x="6661284" y="182964"/>
          <a:chExt cx="2708258" cy="339551"/>
        </a:xfrm>
      </xdr:grpSpPr>
      <xdr:sp macro="" textlink="">
        <xdr:nvSpPr>
          <xdr:cNvPr id="77" name="Rounded Rectangle 76">
            <a:extLst>
              <a:ext uri="{FF2B5EF4-FFF2-40B4-BE49-F238E27FC236}">
                <a16:creationId xmlns:a16="http://schemas.microsoft.com/office/drawing/2014/main" id="{00000000-0008-0000-0D00-00004D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8" name="Chevron 77">
            <a:extLst>
              <a:ext uri="{FF2B5EF4-FFF2-40B4-BE49-F238E27FC236}">
                <a16:creationId xmlns:a16="http://schemas.microsoft.com/office/drawing/2014/main" id="{00000000-0008-0000-0D00-00004E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548200</xdr:colOff>
      <xdr:row>4</xdr:row>
      <xdr:rowOff>16256</xdr:rowOff>
    </xdr:from>
    <xdr:to>
      <xdr:col>9</xdr:col>
      <xdr:colOff>395800</xdr:colOff>
      <xdr:row>5</xdr:row>
      <xdr:rowOff>117986</xdr:rowOff>
    </xdr:to>
    <xdr:sp macro="" textlink="">
      <xdr:nvSpPr>
        <xdr:cNvPr id="79" name="TextBox 78">
          <a:hlinkClick xmlns:r="http://schemas.openxmlformats.org/officeDocument/2006/relationships" r:id="rId4"/>
          <a:extLst>
            <a:ext uri="{FF2B5EF4-FFF2-40B4-BE49-F238E27FC236}">
              <a16:creationId xmlns:a16="http://schemas.microsoft.com/office/drawing/2014/main" id="{00000000-0008-0000-0D00-00004F000000}"/>
            </a:ext>
          </a:extLst>
        </xdr:cNvPr>
        <xdr:cNvSpPr txBox="1"/>
      </xdr:nvSpPr>
      <xdr:spPr>
        <a:xfrm>
          <a:off x="8758750" y="778256"/>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clientData/>
  </xdr:twoCellAnchor>
  <xdr:twoCellAnchor>
    <xdr:from>
      <xdr:col>10</xdr:col>
      <xdr:colOff>33570</xdr:colOff>
      <xdr:row>2</xdr:row>
      <xdr:rowOff>158283</xdr:rowOff>
    </xdr:from>
    <xdr:to>
      <xdr:col>10</xdr:col>
      <xdr:colOff>1720817</xdr:colOff>
      <xdr:row>6</xdr:row>
      <xdr:rowOff>132181</xdr:rowOff>
    </xdr:to>
    <xdr:sp macro="" textlink="">
      <xdr:nvSpPr>
        <xdr:cNvPr id="80" name="Rounded Rectangle 79">
          <a:hlinkClick xmlns:r="http://schemas.openxmlformats.org/officeDocument/2006/relationships" r:id="rId5"/>
          <a:extLst>
            <a:ext uri="{FF2B5EF4-FFF2-40B4-BE49-F238E27FC236}">
              <a16:creationId xmlns:a16="http://schemas.microsoft.com/office/drawing/2014/main" id="{00000000-0008-0000-0D00-000050000000}"/>
            </a:ext>
          </a:extLst>
        </xdr:cNvPr>
        <xdr:cNvSpPr/>
      </xdr:nvSpPr>
      <xdr:spPr>
        <a:xfrm>
          <a:off x="14302020" y="539283"/>
          <a:ext cx="1687247" cy="735898"/>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6</xdr:col>
      <xdr:colOff>26198</xdr:colOff>
      <xdr:row>3</xdr:row>
      <xdr:rowOff>187386</xdr:rowOff>
    </xdr:from>
    <xdr:to>
      <xdr:col>7</xdr:col>
      <xdr:colOff>234259</xdr:colOff>
      <xdr:row>6</xdr:row>
      <xdr:rowOff>46724</xdr:rowOff>
    </xdr:to>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8236748" y="758886"/>
          <a:ext cx="817661"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5</a:t>
          </a:r>
          <a:endParaRPr lang="lv-LV" sz="1400" b="0">
            <a:solidFill>
              <a:schemeClr val="bg2">
                <a:lumMod val="50000"/>
              </a:schemeClr>
            </a:solidFill>
            <a:latin typeface="Arial Black" panose="020B0A04020102020204" pitchFamily="34" charset="0"/>
          </a:endParaRPr>
        </a:p>
      </xdr:txBody>
    </xdr:sp>
    <xdr:clientData/>
  </xdr:twoCellAnchor>
  <xdr:twoCellAnchor>
    <xdr:from>
      <xdr:col>10</xdr:col>
      <xdr:colOff>533400</xdr:colOff>
      <xdr:row>31</xdr:row>
      <xdr:rowOff>57150</xdr:rowOff>
    </xdr:from>
    <xdr:to>
      <xdr:col>11</xdr:col>
      <xdr:colOff>99790</xdr:colOff>
      <xdr:row>34</xdr:row>
      <xdr:rowOff>110914</xdr:rowOff>
    </xdr:to>
    <xdr:grpSp>
      <xdr:nvGrpSpPr>
        <xdr:cNvPr id="86" name="Group 85">
          <a:extLst>
            <a:ext uri="{FF2B5EF4-FFF2-40B4-BE49-F238E27FC236}">
              <a16:creationId xmlns:a16="http://schemas.microsoft.com/office/drawing/2014/main" id="{00000000-0008-0000-0D00-000056000000}"/>
            </a:ext>
          </a:extLst>
        </xdr:cNvPr>
        <xdr:cNvGrpSpPr/>
      </xdr:nvGrpSpPr>
      <xdr:grpSpPr>
        <a:xfrm>
          <a:off x="14809561" y="20263757"/>
          <a:ext cx="2684693" cy="688764"/>
          <a:chOff x="183619" y="339002"/>
          <a:chExt cx="2891710" cy="1338403"/>
        </a:xfrm>
      </xdr:grpSpPr>
      <xdr:grpSp>
        <xdr:nvGrpSpPr>
          <xdr:cNvPr id="87" name="Group 86">
            <a:extLst>
              <a:ext uri="{FF2B5EF4-FFF2-40B4-BE49-F238E27FC236}">
                <a16:creationId xmlns:a16="http://schemas.microsoft.com/office/drawing/2014/main" id="{00000000-0008-0000-0D00-000057000000}"/>
              </a:ext>
            </a:extLst>
          </xdr:cNvPr>
          <xdr:cNvGrpSpPr/>
        </xdr:nvGrpSpPr>
        <xdr:grpSpPr>
          <a:xfrm>
            <a:off x="259556" y="339002"/>
            <a:ext cx="2815773" cy="1338403"/>
            <a:chOff x="8428434" y="2495224"/>
            <a:chExt cx="2815773" cy="1338403"/>
          </a:xfrm>
        </xdr:grpSpPr>
        <xdr:sp macro="" textlink="">
          <xdr:nvSpPr>
            <xdr:cNvPr id="89" name="Rounded Rectangle 88">
              <a:extLst>
                <a:ext uri="{FF2B5EF4-FFF2-40B4-BE49-F238E27FC236}">
                  <a16:creationId xmlns:a16="http://schemas.microsoft.com/office/drawing/2014/main" id="{00000000-0008-0000-0D00-000059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0" name="Chevron 89">
              <a:extLst>
                <a:ext uri="{FF2B5EF4-FFF2-40B4-BE49-F238E27FC236}">
                  <a16:creationId xmlns:a16="http://schemas.microsoft.com/office/drawing/2014/main" id="{00000000-0008-0000-0D00-00005A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1" name="TextBox 90">
              <a:hlinkClick xmlns:r="http://schemas.openxmlformats.org/officeDocument/2006/relationships" r:id="rId1"/>
              <a:extLst>
                <a:ext uri="{FF2B5EF4-FFF2-40B4-BE49-F238E27FC236}">
                  <a16:creationId xmlns:a16="http://schemas.microsoft.com/office/drawing/2014/main" id="{00000000-0008-0000-0D00-00005B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514350</xdr:colOff>
      <xdr:row>46</xdr:row>
      <xdr:rowOff>47625</xdr:rowOff>
    </xdr:from>
    <xdr:to>
      <xdr:col>11</xdr:col>
      <xdr:colOff>80740</xdr:colOff>
      <xdr:row>49</xdr:row>
      <xdr:rowOff>101389</xdr:rowOff>
    </xdr:to>
    <xdr:grpSp>
      <xdr:nvGrpSpPr>
        <xdr:cNvPr id="92" name="Group 91">
          <a:extLst>
            <a:ext uri="{FF2B5EF4-FFF2-40B4-BE49-F238E27FC236}">
              <a16:creationId xmlns:a16="http://schemas.microsoft.com/office/drawing/2014/main" id="{00000000-0008-0000-0D00-00005C000000}"/>
            </a:ext>
          </a:extLst>
        </xdr:cNvPr>
        <xdr:cNvGrpSpPr/>
      </xdr:nvGrpSpPr>
      <xdr:grpSpPr>
        <a:xfrm>
          <a:off x="14790511" y="28248429"/>
          <a:ext cx="2684693" cy="688764"/>
          <a:chOff x="183619" y="339002"/>
          <a:chExt cx="2891710" cy="1338403"/>
        </a:xfrm>
      </xdr:grpSpPr>
      <xdr:grpSp>
        <xdr:nvGrpSpPr>
          <xdr:cNvPr id="93" name="Group 92">
            <a:extLst>
              <a:ext uri="{FF2B5EF4-FFF2-40B4-BE49-F238E27FC236}">
                <a16:creationId xmlns:a16="http://schemas.microsoft.com/office/drawing/2014/main" id="{00000000-0008-0000-0D00-00005D000000}"/>
              </a:ext>
            </a:extLst>
          </xdr:cNvPr>
          <xdr:cNvGrpSpPr/>
        </xdr:nvGrpSpPr>
        <xdr:grpSpPr>
          <a:xfrm>
            <a:off x="259556" y="339002"/>
            <a:ext cx="2815773" cy="1338403"/>
            <a:chOff x="8428434" y="2495224"/>
            <a:chExt cx="2815773" cy="1338403"/>
          </a:xfrm>
        </xdr:grpSpPr>
        <xdr:sp macro="" textlink="">
          <xdr:nvSpPr>
            <xdr:cNvPr id="95" name="Rounded Rectangle 94">
              <a:extLst>
                <a:ext uri="{FF2B5EF4-FFF2-40B4-BE49-F238E27FC236}">
                  <a16:creationId xmlns:a16="http://schemas.microsoft.com/office/drawing/2014/main" id="{00000000-0008-0000-0D00-00005F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6" name="Chevron 95">
              <a:extLst>
                <a:ext uri="{FF2B5EF4-FFF2-40B4-BE49-F238E27FC236}">
                  <a16:creationId xmlns:a16="http://schemas.microsoft.com/office/drawing/2014/main" id="{00000000-0008-0000-0D00-000060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7" name="TextBox 96">
              <a:hlinkClick xmlns:r="http://schemas.openxmlformats.org/officeDocument/2006/relationships" r:id="rId1"/>
              <a:extLst>
                <a:ext uri="{FF2B5EF4-FFF2-40B4-BE49-F238E27FC236}">
                  <a16:creationId xmlns:a16="http://schemas.microsoft.com/office/drawing/2014/main" id="{00000000-0008-0000-0D00-000061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94" name="TextBox 93">
            <a:extLst>
              <a:ext uri="{FF2B5EF4-FFF2-40B4-BE49-F238E27FC236}">
                <a16:creationId xmlns:a16="http://schemas.microsoft.com/office/drawing/2014/main" id="{00000000-0008-0000-0D00-00005E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523875</xdr:colOff>
      <xdr:row>52</xdr:row>
      <xdr:rowOff>57150</xdr:rowOff>
    </xdr:from>
    <xdr:to>
      <xdr:col>11</xdr:col>
      <xdr:colOff>90265</xdr:colOff>
      <xdr:row>55</xdr:row>
      <xdr:rowOff>168064</xdr:rowOff>
    </xdr:to>
    <xdr:grpSp>
      <xdr:nvGrpSpPr>
        <xdr:cNvPr id="98" name="Group 97">
          <a:extLst>
            <a:ext uri="{FF2B5EF4-FFF2-40B4-BE49-F238E27FC236}">
              <a16:creationId xmlns:a16="http://schemas.microsoft.com/office/drawing/2014/main" id="{00000000-0008-0000-0D00-000062000000}"/>
            </a:ext>
          </a:extLst>
        </xdr:cNvPr>
        <xdr:cNvGrpSpPr/>
      </xdr:nvGrpSpPr>
      <xdr:grpSpPr>
        <a:xfrm>
          <a:off x="14800036" y="32544204"/>
          <a:ext cx="2684693" cy="689217"/>
          <a:chOff x="183619" y="339002"/>
          <a:chExt cx="2891710" cy="1338403"/>
        </a:xfrm>
      </xdr:grpSpPr>
      <xdr:grpSp>
        <xdr:nvGrpSpPr>
          <xdr:cNvPr id="99" name="Group 98">
            <a:extLst>
              <a:ext uri="{FF2B5EF4-FFF2-40B4-BE49-F238E27FC236}">
                <a16:creationId xmlns:a16="http://schemas.microsoft.com/office/drawing/2014/main" id="{00000000-0008-0000-0D00-000063000000}"/>
              </a:ext>
            </a:extLst>
          </xdr:cNvPr>
          <xdr:cNvGrpSpPr/>
        </xdr:nvGrpSpPr>
        <xdr:grpSpPr>
          <a:xfrm>
            <a:off x="259556" y="339002"/>
            <a:ext cx="2815773" cy="1338403"/>
            <a:chOff x="8428434" y="2495224"/>
            <a:chExt cx="2815773" cy="1338403"/>
          </a:xfrm>
        </xdr:grpSpPr>
        <xdr:sp macro="" textlink="">
          <xdr:nvSpPr>
            <xdr:cNvPr id="101" name="Rounded Rectangle 100">
              <a:extLst>
                <a:ext uri="{FF2B5EF4-FFF2-40B4-BE49-F238E27FC236}">
                  <a16:creationId xmlns:a16="http://schemas.microsoft.com/office/drawing/2014/main" id="{00000000-0008-0000-0D00-000065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2" name="Chevron 101">
              <a:extLst>
                <a:ext uri="{FF2B5EF4-FFF2-40B4-BE49-F238E27FC236}">
                  <a16:creationId xmlns:a16="http://schemas.microsoft.com/office/drawing/2014/main" id="{00000000-0008-0000-0D00-000066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03" name="TextBox 102">
              <a:hlinkClick xmlns:r="http://schemas.openxmlformats.org/officeDocument/2006/relationships" r:id="rId1"/>
              <a:extLst>
                <a:ext uri="{FF2B5EF4-FFF2-40B4-BE49-F238E27FC236}">
                  <a16:creationId xmlns:a16="http://schemas.microsoft.com/office/drawing/2014/main" id="{00000000-0008-0000-0D00-000067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00" name="TextBox 99">
            <a:extLst>
              <a:ext uri="{FF2B5EF4-FFF2-40B4-BE49-F238E27FC236}">
                <a16:creationId xmlns:a16="http://schemas.microsoft.com/office/drawing/2014/main" id="{00000000-0008-0000-0D00-000064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3</xdr:col>
      <xdr:colOff>850475</xdr:colOff>
      <xdr:row>2</xdr:row>
      <xdr:rowOff>113900</xdr:rowOff>
    </xdr:from>
    <xdr:to>
      <xdr:col>5</xdr:col>
      <xdr:colOff>494596</xdr:colOff>
      <xdr:row>4</xdr:row>
      <xdr:rowOff>72451</xdr:rowOff>
    </xdr:to>
    <xdr:sp macro="" textlink="">
      <xdr:nvSpPr>
        <xdr:cNvPr id="104" name="Rounded Rectangle 103">
          <a:extLst>
            <a:ext uri="{FF2B5EF4-FFF2-40B4-BE49-F238E27FC236}">
              <a16:creationId xmlns:a16="http://schemas.microsoft.com/office/drawing/2014/main" id="{00000000-0008-0000-0D00-000068000000}"/>
            </a:ext>
          </a:extLst>
        </xdr:cNvPr>
        <xdr:cNvSpPr/>
      </xdr:nvSpPr>
      <xdr:spPr>
        <a:xfrm>
          <a:off x="5393900" y="494900"/>
          <a:ext cx="2701646"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1192956</xdr:colOff>
      <xdr:row>2</xdr:row>
      <xdr:rowOff>9525</xdr:rowOff>
    </xdr:from>
    <xdr:to>
      <xdr:col>5</xdr:col>
      <xdr:colOff>609549</xdr:colOff>
      <xdr:row>5</xdr:row>
      <xdr:rowOff>138524</xdr:rowOff>
    </xdr:to>
    <xdr:sp macro="" textlink="">
      <xdr:nvSpPr>
        <xdr:cNvPr id="105" name="TextBox 104">
          <a:hlinkClick xmlns:r="http://schemas.openxmlformats.org/officeDocument/2006/relationships" r:id="rId6"/>
          <a:extLst>
            <a:ext uri="{FF2B5EF4-FFF2-40B4-BE49-F238E27FC236}">
              <a16:creationId xmlns:a16="http://schemas.microsoft.com/office/drawing/2014/main" id="{00000000-0008-0000-0D00-000069000000}"/>
            </a:ext>
          </a:extLst>
        </xdr:cNvPr>
        <xdr:cNvSpPr txBox="1"/>
      </xdr:nvSpPr>
      <xdr:spPr>
        <a:xfrm>
          <a:off x="5736381" y="390525"/>
          <a:ext cx="2474118" cy="70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COMMITTMENT &amp; MANAGEMENT</a:t>
          </a:r>
          <a:endParaRPr lang="lv-LV" sz="1300" b="0">
            <a:solidFill>
              <a:srgbClr val="8D0B3A"/>
            </a:solidFill>
            <a:latin typeface="Arial Black" panose="020B0A04020102020204" pitchFamily="34" charset="0"/>
          </a:endParaRPr>
        </a:p>
      </xdr:txBody>
    </xdr:sp>
    <xdr:clientData/>
  </xdr:twoCellAnchor>
  <xdr:twoCellAnchor>
    <xdr:from>
      <xdr:col>3</xdr:col>
      <xdr:colOff>929337</xdr:colOff>
      <xdr:row>2</xdr:row>
      <xdr:rowOff>180855</xdr:rowOff>
    </xdr:from>
    <xdr:to>
      <xdr:col>3</xdr:col>
      <xdr:colOff>1458760</xdr:colOff>
      <xdr:row>4</xdr:row>
      <xdr:rowOff>34316</xdr:rowOff>
    </xdr:to>
    <xdr:sp macro="" textlink="">
      <xdr:nvSpPr>
        <xdr:cNvPr id="106" name="Chevron 105">
          <a:extLst>
            <a:ext uri="{FF2B5EF4-FFF2-40B4-BE49-F238E27FC236}">
              <a16:creationId xmlns:a16="http://schemas.microsoft.com/office/drawing/2014/main" id="{00000000-0008-0000-0D00-00006A000000}"/>
            </a:ext>
          </a:extLst>
        </xdr:cNvPr>
        <xdr:cNvSpPr/>
      </xdr:nvSpPr>
      <xdr:spPr>
        <a:xfrm>
          <a:off x="5472762" y="561855"/>
          <a:ext cx="529423"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771525</xdr:colOff>
      <xdr:row>2</xdr:row>
      <xdr:rowOff>104594</xdr:rowOff>
    </xdr:from>
    <xdr:to>
      <xdr:col>3</xdr:col>
      <xdr:colOff>1589185</xdr:colOff>
      <xdr:row>4</xdr:row>
      <xdr:rowOff>152051</xdr:rowOff>
    </xdr:to>
    <xdr:sp macro="" textlink="">
      <xdr:nvSpPr>
        <xdr:cNvPr id="107" name="TextBox 106">
          <a:extLst>
            <a:ext uri="{FF2B5EF4-FFF2-40B4-BE49-F238E27FC236}">
              <a16:creationId xmlns:a16="http://schemas.microsoft.com/office/drawing/2014/main" id="{00000000-0008-0000-0D00-00006B000000}"/>
            </a:ext>
          </a:extLst>
        </xdr:cNvPr>
        <xdr:cNvSpPr txBox="1"/>
      </xdr:nvSpPr>
      <xdr:spPr>
        <a:xfrm>
          <a:off x="5314950" y="485594"/>
          <a:ext cx="817660" cy="428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1</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119711</xdr:colOff>
      <xdr:row>6</xdr:row>
      <xdr:rowOff>47225</xdr:rowOff>
    </xdr:from>
    <xdr:to>
      <xdr:col>9</xdr:col>
      <xdr:colOff>201562</xdr:colOff>
      <xdr:row>7</xdr:row>
      <xdr:rowOff>196276</xdr:rowOff>
    </xdr:to>
    <xdr:grpSp>
      <xdr:nvGrpSpPr>
        <xdr:cNvPr id="113" name="Group 112">
          <a:hlinkClick xmlns:r="http://schemas.openxmlformats.org/officeDocument/2006/relationships" r:id="rId7"/>
          <a:extLst>
            <a:ext uri="{FF2B5EF4-FFF2-40B4-BE49-F238E27FC236}">
              <a16:creationId xmlns:a16="http://schemas.microsoft.com/office/drawing/2014/main" id="{00000000-0008-0000-0D00-000071000000}"/>
            </a:ext>
          </a:extLst>
        </xdr:cNvPr>
        <xdr:cNvGrpSpPr/>
      </xdr:nvGrpSpPr>
      <xdr:grpSpPr>
        <a:xfrm>
          <a:off x="8340693" y="1203832"/>
          <a:ext cx="2712565" cy="341819"/>
          <a:chOff x="6661284" y="182964"/>
          <a:chExt cx="2708258" cy="339551"/>
        </a:xfrm>
      </xdr:grpSpPr>
      <xdr:sp macro="" textlink="">
        <xdr:nvSpPr>
          <xdr:cNvPr id="114" name="Rounded Rectangle 113">
            <a:extLst>
              <a:ext uri="{FF2B5EF4-FFF2-40B4-BE49-F238E27FC236}">
                <a16:creationId xmlns:a16="http://schemas.microsoft.com/office/drawing/2014/main" id="{00000000-0008-0000-0D00-000072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15" name="Chevron 114">
            <a:extLst>
              <a:ext uri="{FF2B5EF4-FFF2-40B4-BE49-F238E27FC236}">
                <a16:creationId xmlns:a16="http://schemas.microsoft.com/office/drawing/2014/main" id="{00000000-0008-0000-0D00-000073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9525</xdr:colOff>
      <xdr:row>6</xdr:row>
      <xdr:rowOff>23352</xdr:rowOff>
    </xdr:from>
    <xdr:to>
      <xdr:col>7</xdr:col>
      <xdr:colOff>222067</xdr:colOff>
      <xdr:row>8</xdr:row>
      <xdr:rowOff>63665</xdr:rowOff>
    </xdr:to>
    <xdr:sp macro="" textlink="">
      <xdr:nvSpPr>
        <xdr:cNvPr id="116" name="TextBox 115">
          <a:extLst>
            <a:ext uri="{FF2B5EF4-FFF2-40B4-BE49-F238E27FC236}">
              <a16:creationId xmlns:a16="http://schemas.microsoft.com/office/drawing/2014/main" id="{00000000-0008-0000-0D00-000074000000}"/>
            </a:ext>
          </a:extLst>
        </xdr:cNvPr>
        <xdr:cNvSpPr txBox="1"/>
      </xdr:nvSpPr>
      <xdr:spPr>
        <a:xfrm>
          <a:off x="8220075" y="1166352"/>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6</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540493</xdr:colOff>
      <xdr:row>5</xdr:row>
      <xdr:rowOff>123825</xdr:rowOff>
    </xdr:from>
    <xdr:to>
      <xdr:col>9</xdr:col>
      <xdr:colOff>114669</xdr:colOff>
      <xdr:row>8</xdr:row>
      <xdr:rowOff>223970</xdr:rowOff>
    </xdr:to>
    <xdr:sp macro="" textlink="">
      <xdr:nvSpPr>
        <xdr:cNvPr id="117" name="TextBox 116">
          <a:hlinkClick xmlns:r="http://schemas.openxmlformats.org/officeDocument/2006/relationships" r:id="rId8"/>
          <a:extLst>
            <a:ext uri="{FF2B5EF4-FFF2-40B4-BE49-F238E27FC236}">
              <a16:creationId xmlns:a16="http://schemas.microsoft.com/office/drawing/2014/main" id="{00000000-0008-0000-0D00-000075000000}"/>
            </a:ext>
          </a:extLst>
        </xdr:cNvPr>
        <xdr:cNvSpPr txBox="1"/>
      </xdr:nvSpPr>
      <xdr:spPr>
        <a:xfrm>
          <a:off x="8751043" y="1076325"/>
          <a:ext cx="2203076" cy="681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HOME-OWNER SEGMENT</a:t>
          </a:r>
          <a:endParaRPr lang="lv-LV" sz="1300" b="0">
            <a:solidFill>
              <a:srgbClr val="8D0B3A"/>
            </a:solidFill>
            <a:latin typeface="Arial Black" panose="020B0A04020102020204" pitchFamily="34" charset="0"/>
          </a:endParaRPr>
        </a:p>
      </xdr:txBody>
    </xdr:sp>
    <xdr:clientData/>
  </xdr:twoCellAnchor>
  <xdr:twoCellAnchor>
    <xdr:from>
      <xdr:col>3</xdr:col>
      <xdr:colOff>841930</xdr:colOff>
      <xdr:row>4</xdr:row>
      <xdr:rowOff>177953</xdr:rowOff>
    </xdr:from>
    <xdr:to>
      <xdr:col>5</xdr:col>
      <xdr:colOff>502441</xdr:colOff>
      <xdr:row>6</xdr:row>
      <xdr:rowOff>136504</xdr:rowOff>
    </xdr:to>
    <xdr:grpSp>
      <xdr:nvGrpSpPr>
        <xdr:cNvPr id="111" name="Group 110">
          <a:extLst>
            <a:ext uri="{FF2B5EF4-FFF2-40B4-BE49-F238E27FC236}">
              <a16:creationId xmlns:a16="http://schemas.microsoft.com/office/drawing/2014/main" id="{00000000-0008-0000-0D00-00006F000000}"/>
            </a:ext>
          </a:extLst>
        </xdr:cNvPr>
        <xdr:cNvGrpSpPr/>
      </xdr:nvGrpSpPr>
      <xdr:grpSpPr>
        <a:xfrm>
          <a:off x="5388984" y="949024"/>
          <a:ext cx="2722118" cy="344087"/>
          <a:chOff x="6661284" y="182964"/>
          <a:chExt cx="2708258" cy="339551"/>
        </a:xfrm>
      </xdr:grpSpPr>
      <xdr:sp macro="" textlink="">
        <xdr:nvSpPr>
          <xdr:cNvPr id="112" name="Rounded Rectangle 111">
            <a:extLst>
              <a:ext uri="{FF2B5EF4-FFF2-40B4-BE49-F238E27FC236}">
                <a16:creationId xmlns:a16="http://schemas.microsoft.com/office/drawing/2014/main" id="{00000000-0008-0000-0D00-000070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18" name="Chevron 117">
            <a:extLst>
              <a:ext uri="{FF2B5EF4-FFF2-40B4-BE49-F238E27FC236}">
                <a16:creationId xmlns:a16="http://schemas.microsoft.com/office/drawing/2014/main" id="{00000000-0008-0000-0D00-000076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3</xdr:col>
      <xdr:colOff>771525</xdr:colOff>
      <xdr:row>4</xdr:row>
      <xdr:rowOff>152400</xdr:rowOff>
    </xdr:from>
    <xdr:to>
      <xdr:col>3</xdr:col>
      <xdr:colOff>1589185</xdr:colOff>
      <xdr:row>7</xdr:row>
      <xdr:rowOff>11738</xdr:rowOff>
    </xdr:to>
    <xdr:sp macro="" textlink="">
      <xdr:nvSpPr>
        <xdr:cNvPr id="119" name="TextBox 118">
          <a:extLst>
            <a:ext uri="{FF2B5EF4-FFF2-40B4-BE49-F238E27FC236}">
              <a16:creationId xmlns:a16="http://schemas.microsoft.com/office/drawing/2014/main" id="{00000000-0008-0000-0D00-000077000000}"/>
            </a:ext>
          </a:extLst>
        </xdr:cNvPr>
        <xdr:cNvSpPr txBox="1"/>
      </xdr:nvSpPr>
      <xdr:spPr>
        <a:xfrm>
          <a:off x="5314950" y="914400"/>
          <a:ext cx="817660"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2</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1256548</xdr:colOff>
      <xdr:row>4</xdr:row>
      <xdr:rowOff>178354</xdr:rowOff>
    </xdr:from>
    <xdr:to>
      <xdr:col>6</xdr:col>
      <xdr:colOff>79931</xdr:colOff>
      <xdr:row>6</xdr:row>
      <xdr:rowOff>89584</xdr:rowOff>
    </xdr:to>
    <xdr:sp macro="" textlink="">
      <xdr:nvSpPr>
        <xdr:cNvPr id="120" name="TextBox 119">
          <a:hlinkClick xmlns:r="http://schemas.openxmlformats.org/officeDocument/2006/relationships" r:id="rId9"/>
          <a:extLst>
            <a:ext uri="{FF2B5EF4-FFF2-40B4-BE49-F238E27FC236}">
              <a16:creationId xmlns:a16="http://schemas.microsoft.com/office/drawing/2014/main" id="{00000000-0008-0000-0D00-000078000000}"/>
            </a:ext>
          </a:extLst>
        </xdr:cNvPr>
        <xdr:cNvSpPr txBox="1"/>
      </xdr:nvSpPr>
      <xdr:spPr>
        <a:xfrm>
          <a:off x="5799973" y="940354"/>
          <a:ext cx="2490508"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557492</xdr:colOff>
      <xdr:row>35</xdr:row>
      <xdr:rowOff>47625</xdr:rowOff>
    </xdr:from>
    <xdr:to>
      <xdr:col>11</xdr:col>
      <xdr:colOff>123882</xdr:colOff>
      <xdr:row>38</xdr:row>
      <xdr:rowOff>55025</xdr:rowOff>
    </xdr:to>
    <xdr:grpSp>
      <xdr:nvGrpSpPr>
        <xdr:cNvPr id="33" name="Group 32">
          <a:extLst>
            <a:ext uri="{FF2B5EF4-FFF2-40B4-BE49-F238E27FC236}">
              <a16:creationId xmlns:a16="http://schemas.microsoft.com/office/drawing/2014/main" id="{00000000-0008-0000-0E00-000021000000}"/>
            </a:ext>
          </a:extLst>
        </xdr:cNvPr>
        <xdr:cNvGrpSpPr/>
      </xdr:nvGrpSpPr>
      <xdr:grpSpPr>
        <a:xfrm>
          <a:off x="14800168" y="27457213"/>
          <a:ext cx="2681626" cy="578900"/>
          <a:chOff x="183619" y="339002"/>
          <a:chExt cx="2891710" cy="1338403"/>
        </a:xfrm>
      </xdr:grpSpPr>
      <xdr:grpSp>
        <xdr:nvGrpSpPr>
          <xdr:cNvPr id="34" name="Group 33">
            <a:extLst>
              <a:ext uri="{FF2B5EF4-FFF2-40B4-BE49-F238E27FC236}">
                <a16:creationId xmlns:a16="http://schemas.microsoft.com/office/drawing/2014/main" id="{00000000-0008-0000-0E00-000022000000}"/>
              </a:ext>
            </a:extLst>
          </xdr:cNvPr>
          <xdr:cNvGrpSpPr/>
        </xdr:nvGrpSpPr>
        <xdr:grpSpPr>
          <a:xfrm>
            <a:off x="259556" y="339002"/>
            <a:ext cx="2815773" cy="1338403"/>
            <a:chOff x="8428434" y="2495224"/>
            <a:chExt cx="2815773" cy="1338403"/>
          </a:xfrm>
        </xdr:grpSpPr>
        <xdr:sp macro="" textlink="">
          <xdr:nvSpPr>
            <xdr:cNvPr id="36" name="Rounded Rectangle 35">
              <a:extLst>
                <a:ext uri="{FF2B5EF4-FFF2-40B4-BE49-F238E27FC236}">
                  <a16:creationId xmlns:a16="http://schemas.microsoft.com/office/drawing/2014/main" id="{00000000-0008-0000-0E00-000024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7" name="Chevron 36">
              <a:extLst>
                <a:ext uri="{FF2B5EF4-FFF2-40B4-BE49-F238E27FC236}">
                  <a16:creationId xmlns:a16="http://schemas.microsoft.com/office/drawing/2014/main" id="{00000000-0008-0000-0E00-000025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8" name="TextBox 37">
              <a:hlinkClick xmlns:r="http://schemas.openxmlformats.org/officeDocument/2006/relationships" r:id="rId1"/>
              <a:extLst>
                <a:ext uri="{FF2B5EF4-FFF2-40B4-BE49-F238E27FC236}">
                  <a16:creationId xmlns:a16="http://schemas.microsoft.com/office/drawing/2014/main" id="{00000000-0008-0000-0E00-000026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35" name="TextBox 34">
            <a:extLst>
              <a:ext uri="{FF2B5EF4-FFF2-40B4-BE49-F238E27FC236}">
                <a16:creationId xmlns:a16="http://schemas.microsoft.com/office/drawing/2014/main" id="{00000000-0008-0000-0E00-000023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538442</xdr:colOff>
      <xdr:row>27</xdr:row>
      <xdr:rowOff>38100</xdr:rowOff>
    </xdr:from>
    <xdr:to>
      <xdr:col>11</xdr:col>
      <xdr:colOff>104832</xdr:colOff>
      <xdr:row>29</xdr:row>
      <xdr:rowOff>236000</xdr:rowOff>
    </xdr:to>
    <xdr:grpSp>
      <xdr:nvGrpSpPr>
        <xdr:cNvPr id="79" name="Group 78">
          <a:extLst>
            <a:ext uri="{FF2B5EF4-FFF2-40B4-BE49-F238E27FC236}">
              <a16:creationId xmlns:a16="http://schemas.microsoft.com/office/drawing/2014/main" id="{00000000-0008-0000-0E00-00004F000000}"/>
            </a:ext>
          </a:extLst>
        </xdr:cNvPr>
        <xdr:cNvGrpSpPr/>
      </xdr:nvGrpSpPr>
      <xdr:grpSpPr>
        <a:xfrm>
          <a:off x="14781118" y="18920012"/>
          <a:ext cx="2681626" cy="578900"/>
          <a:chOff x="183619" y="339002"/>
          <a:chExt cx="2891710" cy="1338403"/>
        </a:xfrm>
      </xdr:grpSpPr>
      <xdr:grpSp>
        <xdr:nvGrpSpPr>
          <xdr:cNvPr id="80" name="Group 79">
            <a:extLst>
              <a:ext uri="{FF2B5EF4-FFF2-40B4-BE49-F238E27FC236}">
                <a16:creationId xmlns:a16="http://schemas.microsoft.com/office/drawing/2014/main" id="{00000000-0008-0000-0E00-000050000000}"/>
              </a:ext>
            </a:extLst>
          </xdr:cNvPr>
          <xdr:cNvGrpSpPr/>
        </xdr:nvGrpSpPr>
        <xdr:grpSpPr>
          <a:xfrm>
            <a:off x="259556" y="339002"/>
            <a:ext cx="2815773" cy="1338403"/>
            <a:chOff x="8428434" y="2495224"/>
            <a:chExt cx="2815773" cy="1338403"/>
          </a:xfrm>
        </xdr:grpSpPr>
        <xdr:sp macro="" textlink="">
          <xdr:nvSpPr>
            <xdr:cNvPr id="82" name="Rounded Rectangle 81">
              <a:extLst>
                <a:ext uri="{FF2B5EF4-FFF2-40B4-BE49-F238E27FC236}">
                  <a16:creationId xmlns:a16="http://schemas.microsoft.com/office/drawing/2014/main" id="{00000000-0008-0000-0E00-000052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3" name="Chevron 82">
              <a:extLst>
                <a:ext uri="{FF2B5EF4-FFF2-40B4-BE49-F238E27FC236}">
                  <a16:creationId xmlns:a16="http://schemas.microsoft.com/office/drawing/2014/main" id="{00000000-0008-0000-0E00-000053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4" name="TextBox 83">
              <a:hlinkClick xmlns:r="http://schemas.openxmlformats.org/officeDocument/2006/relationships" r:id="rId1"/>
              <a:extLst>
                <a:ext uri="{FF2B5EF4-FFF2-40B4-BE49-F238E27FC236}">
                  <a16:creationId xmlns:a16="http://schemas.microsoft.com/office/drawing/2014/main" id="{00000000-0008-0000-0E00-000054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81" name="TextBox 80">
            <a:extLst>
              <a:ext uri="{FF2B5EF4-FFF2-40B4-BE49-F238E27FC236}">
                <a16:creationId xmlns:a16="http://schemas.microsoft.com/office/drawing/2014/main" id="{00000000-0008-0000-0E00-000051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519392</xdr:colOff>
      <xdr:row>18</xdr:row>
      <xdr:rowOff>19050</xdr:rowOff>
    </xdr:from>
    <xdr:to>
      <xdr:col>11</xdr:col>
      <xdr:colOff>57207</xdr:colOff>
      <xdr:row>20</xdr:row>
      <xdr:rowOff>216950</xdr:rowOff>
    </xdr:to>
    <xdr:grpSp>
      <xdr:nvGrpSpPr>
        <xdr:cNvPr id="85" name="Group 84">
          <a:extLst>
            <a:ext uri="{FF2B5EF4-FFF2-40B4-BE49-F238E27FC236}">
              <a16:creationId xmlns:a16="http://schemas.microsoft.com/office/drawing/2014/main" id="{00000000-0008-0000-0E00-000055000000}"/>
            </a:ext>
          </a:extLst>
        </xdr:cNvPr>
        <xdr:cNvGrpSpPr/>
      </xdr:nvGrpSpPr>
      <xdr:grpSpPr>
        <a:xfrm>
          <a:off x="14762068" y="10160374"/>
          <a:ext cx="2653051" cy="578900"/>
          <a:chOff x="183619" y="316980"/>
          <a:chExt cx="2860890" cy="1338403"/>
        </a:xfrm>
      </xdr:grpSpPr>
      <xdr:grpSp>
        <xdr:nvGrpSpPr>
          <xdr:cNvPr id="86" name="Group 85">
            <a:extLst>
              <a:ext uri="{FF2B5EF4-FFF2-40B4-BE49-F238E27FC236}">
                <a16:creationId xmlns:a16="http://schemas.microsoft.com/office/drawing/2014/main" id="{00000000-0008-0000-0E00-000056000000}"/>
              </a:ext>
            </a:extLst>
          </xdr:cNvPr>
          <xdr:cNvGrpSpPr/>
        </xdr:nvGrpSpPr>
        <xdr:grpSpPr>
          <a:xfrm>
            <a:off x="259556" y="316980"/>
            <a:ext cx="2784953" cy="1338403"/>
            <a:chOff x="8428434" y="2473202"/>
            <a:chExt cx="2784953" cy="1338403"/>
          </a:xfrm>
        </xdr:grpSpPr>
        <xdr:sp macro="" textlink="">
          <xdr:nvSpPr>
            <xdr:cNvPr id="88" name="Rounded Rectangle 87">
              <a:extLst>
                <a:ext uri="{FF2B5EF4-FFF2-40B4-BE49-F238E27FC236}">
                  <a16:creationId xmlns:a16="http://schemas.microsoft.com/office/drawing/2014/main" id="{00000000-0008-0000-0E00-000058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9" name="Chevron 88">
              <a:extLst>
                <a:ext uri="{FF2B5EF4-FFF2-40B4-BE49-F238E27FC236}">
                  <a16:creationId xmlns:a16="http://schemas.microsoft.com/office/drawing/2014/main" id="{00000000-0008-0000-0E00-000059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0" name="TextBox 89">
              <a:hlinkClick xmlns:r="http://schemas.openxmlformats.org/officeDocument/2006/relationships" r:id="rId1"/>
              <a:extLst>
                <a:ext uri="{FF2B5EF4-FFF2-40B4-BE49-F238E27FC236}">
                  <a16:creationId xmlns:a16="http://schemas.microsoft.com/office/drawing/2014/main" id="{00000000-0008-0000-0E00-00005A000000}"/>
                </a:ext>
              </a:extLst>
            </xdr:cNvPr>
            <xdr:cNvSpPr txBox="1"/>
          </xdr:nvSpPr>
          <xdr:spPr>
            <a:xfrm>
              <a:off x="8795188" y="2473202"/>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87" name="TextBox 86">
            <a:extLst>
              <a:ext uri="{FF2B5EF4-FFF2-40B4-BE49-F238E27FC236}">
                <a16:creationId xmlns:a16="http://schemas.microsoft.com/office/drawing/2014/main" id="{00000000-0008-0000-0E00-000057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oneCellAnchor>
    <xdr:from>
      <xdr:col>1</xdr:col>
      <xdr:colOff>2672463</xdr:colOff>
      <xdr:row>1</xdr:row>
      <xdr:rowOff>129568</xdr:rowOff>
    </xdr:from>
    <xdr:ext cx="990600" cy="490134"/>
    <xdr:sp macro="" textlink="">
      <xdr:nvSpPr>
        <xdr:cNvPr id="20" name="TextBox 19">
          <a:extLst>
            <a:ext uri="{FF2B5EF4-FFF2-40B4-BE49-F238E27FC236}">
              <a16:creationId xmlns:a16="http://schemas.microsoft.com/office/drawing/2014/main" id="{00000000-0008-0000-0E00-000014000000}"/>
            </a:ext>
          </a:extLst>
        </xdr:cNvPr>
        <xdr:cNvSpPr txBox="1"/>
      </xdr:nvSpPr>
      <xdr:spPr>
        <a:xfrm>
          <a:off x="3282063" y="320068"/>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2</xdr:col>
      <xdr:colOff>292757</xdr:colOff>
      <xdr:row>4</xdr:row>
      <xdr:rowOff>47744</xdr:rowOff>
    </xdr:from>
    <xdr:to>
      <xdr:col>3</xdr:col>
      <xdr:colOff>455710</xdr:colOff>
      <xdr:row>5</xdr:row>
      <xdr:rowOff>187849</xdr:rowOff>
    </xdr:to>
    <xdr:sp macro="" textlink="">
      <xdr:nvSpPr>
        <xdr:cNvPr id="21" name="Rounded Rectangle 20">
          <a:extLst>
            <a:ext uri="{FF2B5EF4-FFF2-40B4-BE49-F238E27FC236}">
              <a16:creationId xmlns:a16="http://schemas.microsoft.com/office/drawing/2014/main" id="{00000000-0008-0000-0E00-000015000000}"/>
            </a:ext>
          </a:extLst>
        </xdr:cNvPr>
        <xdr:cNvSpPr/>
      </xdr:nvSpPr>
      <xdr:spPr>
        <a:xfrm rot="10800000">
          <a:off x="4293257" y="809744"/>
          <a:ext cx="705878"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388418</xdr:colOff>
      <xdr:row>5</xdr:row>
      <xdr:rowOff>44600</xdr:rowOff>
    </xdr:from>
    <xdr:to>
      <xdr:col>3</xdr:col>
      <xdr:colOff>368739</xdr:colOff>
      <xdr:row>5</xdr:row>
      <xdr:rowOff>44600</xdr:rowOff>
    </xdr:to>
    <xdr:cxnSp macro="">
      <xdr:nvCxnSpPr>
        <xdr:cNvPr id="22" name="Straight Arrow Connector 21">
          <a:extLst>
            <a:ext uri="{FF2B5EF4-FFF2-40B4-BE49-F238E27FC236}">
              <a16:creationId xmlns:a16="http://schemas.microsoft.com/office/drawing/2014/main" id="{00000000-0008-0000-0E00-000016000000}"/>
            </a:ext>
          </a:extLst>
        </xdr:cNvPr>
        <xdr:cNvCxnSpPr/>
      </xdr:nvCxnSpPr>
      <xdr:spPr>
        <a:xfrm rot="10800000" flipH="1">
          <a:off x="4388918" y="997100"/>
          <a:ext cx="523246"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274169</xdr:colOff>
      <xdr:row>2</xdr:row>
      <xdr:rowOff>107737</xdr:rowOff>
    </xdr:from>
    <xdr:ext cx="890936" cy="291234"/>
    <xdr:sp macro="" textlink="">
      <xdr:nvSpPr>
        <xdr:cNvPr id="23" name="TextBox 22">
          <a:extLst>
            <a:ext uri="{FF2B5EF4-FFF2-40B4-BE49-F238E27FC236}">
              <a16:creationId xmlns:a16="http://schemas.microsoft.com/office/drawing/2014/main" id="{00000000-0008-0000-0E00-000017000000}"/>
            </a:ext>
          </a:extLst>
        </xdr:cNvPr>
        <xdr:cNvSpPr txBox="1"/>
      </xdr:nvSpPr>
      <xdr:spPr>
        <a:xfrm>
          <a:off x="4274669" y="488737"/>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1</xdr:col>
      <xdr:colOff>2802313</xdr:colOff>
      <xdr:row>4</xdr:row>
      <xdr:rowOff>43964</xdr:rowOff>
    </xdr:from>
    <xdr:to>
      <xdr:col>2</xdr:col>
      <xdr:colOff>117292</xdr:colOff>
      <xdr:row>5</xdr:row>
      <xdr:rowOff>184069</xdr:rowOff>
    </xdr:to>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3411913" y="805964"/>
          <a:ext cx="705879"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2899376</xdr:colOff>
      <xdr:row>5</xdr:row>
      <xdr:rowOff>40819</xdr:rowOff>
    </xdr:from>
    <xdr:to>
      <xdr:col>2</xdr:col>
      <xdr:colOff>41527</xdr:colOff>
      <xdr:row>5</xdr:row>
      <xdr:rowOff>40819</xdr:rowOff>
    </xdr:to>
    <xdr:cxnSp macro="">
      <xdr:nvCxnSpPr>
        <xdr:cNvPr id="25" name="Straight Arrow Connector 24">
          <a:extLst>
            <a:ext uri="{FF2B5EF4-FFF2-40B4-BE49-F238E27FC236}">
              <a16:creationId xmlns:a16="http://schemas.microsoft.com/office/drawing/2014/main" id="{00000000-0008-0000-0E00-000019000000}"/>
            </a:ext>
          </a:extLst>
        </xdr:cNvPr>
        <xdr:cNvCxnSpPr/>
      </xdr:nvCxnSpPr>
      <xdr:spPr>
        <a:xfrm flipH="1">
          <a:off x="3508976" y="993319"/>
          <a:ext cx="53305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560578</xdr:colOff>
      <xdr:row>0</xdr:row>
      <xdr:rowOff>0</xdr:rowOff>
    </xdr:from>
    <xdr:ext cx="5412441" cy="345544"/>
    <xdr:sp macro="" textlink="">
      <xdr:nvSpPr>
        <xdr:cNvPr id="26" name="TextBox 25">
          <a:extLst>
            <a:ext uri="{FF2B5EF4-FFF2-40B4-BE49-F238E27FC236}">
              <a16:creationId xmlns:a16="http://schemas.microsoft.com/office/drawing/2014/main" id="{00000000-0008-0000-0E00-00001A000000}"/>
            </a:ext>
          </a:extLst>
        </xdr:cNvPr>
        <xdr:cNvSpPr txBox="1"/>
      </xdr:nvSpPr>
      <xdr:spPr>
        <a:xfrm>
          <a:off x="5104003" y="0"/>
          <a:ext cx="54124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400">
              <a:solidFill>
                <a:schemeClr val="bg1"/>
              </a:solidFill>
              <a:latin typeface="Arial Black" panose="020B0A04020102020204" pitchFamily="34" charset="0"/>
            </a:rPr>
            <a:t>Explore</a:t>
          </a:r>
          <a:r>
            <a:rPr lang="lv-LV" sz="1400" baseline="0">
              <a:solidFill>
                <a:schemeClr val="bg1"/>
              </a:solidFill>
              <a:latin typeface="Arial Black" panose="020B0A04020102020204" pitchFamily="34" charset="0"/>
            </a:rPr>
            <a:t> other suggested capacity building schemes </a:t>
          </a:r>
          <a:endParaRPr lang="lv-LV" sz="1400">
            <a:solidFill>
              <a:schemeClr val="bg1"/>
            </a:solidFill>
            <a:latin typeface="Arial Black" panose="020B0A04020102020204" pitchFamily="34" charset="0"/>
          </a:endParaRPr>
        </a:p>
      </xdr:txBody>
    </xdr:sp>
    <xdr:clientData/>
  </xdr:oneCellAnchor>
  <xdr:twoCellAnchor>
    <xdr:from>
      <xdr:col>0</xdr:col>
      <xdr:colOff>352425</xdr:colOff>
      <xdr:row>2</xdr:row>
      <xdr:rowOff>125926</xdr:rowOff>
    </xdr:from>
    <xdr:to>
      <xdr:col>1</xdr:col>
      <xdr:colOff>2552697</xdr:colOff>
      <xdr:row>7</xdr:row>
      <xdr:rowOff>172285</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352425" y="506926"/>
          <a:ext cx="2805390" cy="998859"/>
          <a:chOff x="235350" y="383381"/>
          <a:chExt cx="2750450" cy="98796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259556" y="383381"/>
            <a:ext cx="2726244" cy="987968"/>
            <a:chOff x="8428434" y="2539603"/>
            <a:chExt cx="2726244" cy="987968"/>
          </a:xfrm>
          <a:grpFill/>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1" name="Chevron 30">
              <a:extLst>
                <a:ext uri="{FF2B5EF4-FFF2-40B4-BE49-F238E27FC236}">
                  <a16:creationId xmlns:a16="http://schemas.microsoft.com/office/drawing/2014/main" id="{00000000-0008-0000-0E00-00001F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32" name="Chevron 31">
              <a:extLst>
                <a:ext uri="{FF2B5EF4-FFF2-40B4-BE49-F238E27FC236}">
                  <a16:creationId xmlns:a16="http://schemas.microsoft.com/office/drawing/2014/main" id="{00000000-0008-0000-0E00-000020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9" name="TextBox 38">
              <a:extLst>
                <a:ext uri="{FF2B5EF4-FFF2-40B4-BE49-F238E27FC236}">
                  <a16:creationId xmlns:a16="http://schemas.microsoft.com/office/drawing/2014/main" id="{00000000-0008-0000-0E00-000027000000}"/>
                </a:ext>
              </a:extLst>
            </xdr:cNvPr>
            <xdr:cNvSpPr txBox="1"/>
          </xdr:nvSpPr>
          <xdr:spPr>
            <a:xfrm>
              <a:off x="9145448" y="272695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sp macro="" textlink="">
          <xdr:nvSpPr>
            <xdr:cNvPr id="40" name="Chevron 39">
              <a:extLst>
                <a:ext uri="{FF2B5EF4-FFF2-40B4-BE49-F238E27FC236}">
                  <a16:creationId xmlns:a16="http://schemas.microsoft.com/office/drawing/2014/main" id="{00000000-0008-0000-0E00-000028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4</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9</xdr:col>
      <xdr:colOff>592604</xdr:colOff>
      <xdr:row>2</xdr:row>
      <xdr:rowOff>112895</xdr:rowOff>
    </xdr:from>
    <xdr:to>
      <xdr:col>9</xdr:col>
      <xdr:colOff>3310730</xdr:colOff>
      <xdr:row>6</xdr:row>
      <xdr:rowOff>170098</xdr:rowOff>
    </xdr:to>
    <xdr:grpSp>
      <xdr:nvGrpSpPr>
        <xdr:cNvPr id="41" name="Group 40">
          <a:extLst>
            <a:ext uri="{FF2B5EF4-FFF2-40B4-BE49-F238E27FC236}">
              <a16:creationId xmlns:a16="http://schemas.microsoft.com/office/drawing/2014/main" id="{00000000-0008-0000-0E00-000029000000}"/>
            </a:ext>
          </a:extLst>
        </xdr:cNvPr>
        <xdr:cNvGrpSpPr/>
      </xdr:nvGrpSpPr>
      <xdr:grpSpPr>
        <a:xfrm>
          <a:off x="11406280" y="493895"/>
          <a:ext cx="2718126" cy="819203"/>
          <a:chOff x="8428434" y="2539603"/>
          <a:chExt cx="2674144" cy="808108"/>
        </a:xfrm>
      </xdr:grpSpPr>
      <xdr:sp macro="" textlink="">
        <xdr:nvSpPr>
          <xdr:cNvPr id="42" name="Rounded Rectangle 41">
            <a:extLst>
              <a:ext uri="{FF2B5EF4-FFF2-40B4-BE49-F238E27FC236}">
                <a16:creationId xmlns:a16="http://schemas.microsoft.com/office/drawing/2014/main" id="{00000000-0008-0000-0E00-00002A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3" name="Chevron 42">
            <a:extLst>
              <a:ext uri="{FF2B5EF4-FFF2-40B4-BE49-F238E27FC236}">
                <a16:creationId xmlns:a16="http://schemas.microsoft.com/office/drawing/2014/main" id="{00000000-0008-0000-0E00-00002B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4" name="Chevron 43">
            <a:extLst>
              <a:ext uri="{FF2B5EF4-FFF2-40B4-BE49-F238E27FC236}">
                <a16:creationId xmlns:a16="http://schemas.microsoft.com/office/drawing/2014/main" id="{00000000-0008-0000-0E00-00002C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5" name="TextBox 44">
            <a:hlinkClick xmlns:r="http://schemas.openxmlformats.org/officeDocument/2006/relationships" r:id="rId2"/>
            <a:extLst>
              <a:ext uri="{FF2B5EF4-FFF2-40B4-BE49-F238E27FC236}">
                <a16:creationId xmlns:a16="http://schemas.microsoft.com/office/drawing/2014/main" id="{00000000-0008-0000-0E00-00002D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46" name="Chevron 45">
            <a:extLst>
              <a:ext uri="{FF2B5EF4-FFF2-40B4-BE49-F238E27FC236}">
                <a16:creationId xmlns:a16="http://schemas.microsoft.com/office/drawing/2014/main" id="{00000000-0008-0000-0E00-00002E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3</xdr:col>
      <xdr:colOff>812658</xdr:colOff>
      <xdr:row>4</xdr:row>
      <xdr:rowOff>179882</xdr:rowOff>
    </xdr:from>
    <xdr:to>
      <xdr:col>5</xdr:col>
      <xdr:colOff>459161</xdr:colOff>
      <xdr:row>6</xdr:row>
      <xdr:rowOff>138433</xdr:rowOff>
    </xdr:to>
    <xdr:sp macro="" textlink="">
      <xdr:nvSpPr>
        <xdr:cNvPr id="49" name="Rounded Rectangle 48">
          <a:extLst>
            <a:ext uri="{FF2B5EF4-FFF2-40B4-BE49-F238E27FC236}">
              <a16:creationId xmlns:a16="http://schemas.microsoft.com/office/drawing/2014/main" id="{00000000-0008-0000-0E00-000031000000}"/>
            </a:ext>
          </a:extLst>
        </xdr:cNvPr>
        <xdr:cNvSpPr/>
      </xdr:nvSpPr>
      <xdr:spPr>
        <a:xfrm>
          <a:off x="5356083" y="941882"/>
          <a:ext cx="270402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1202764</xdr:colOff>
      <xdr:row>4</xdr:row>
      <xdr:rowOff>180283</xdr:rowOff>
    </xdr:from>
    <xdr:to>
      <xdr:col>6</xdr:col>
      <xdr:colOff>12139</xdr:colOff>
      <xdr:row>6</xdr:row>
      <xdr:rowOff>91513</xdr:rowOff>
    </xdr:to>
    <xdr:sp macro="" textlink="">
      <xdr:nvSpPr>
        <xdr:cNvPr id="50" name="TextBox 49">
          <a:hlinkClick xmlns:r="http://schemas.openxmlformats.org/officeDocument/2006/relationships" r:id="rId3"/>
          <a:extLst>
            <a:ext uri="{FF2B5EF4-FFF2-40B4-BE49-F238E27FC236}">
              <a16:creationId xmlns:a16="http://schemas.microsoft.com/office/drawing/2014/main" id="{00000000-0008-0000-0E00-000032000000}"/>
            </a:ext>
          </a:extLst>
        </xdr:cNvPr>
        <xdr:cNvSpPr txBox="1"/>
      </xdr:nvSpPr>
      <xdr:spPr>
        <a:xfrm>
          <a:off x="5746189" y="942283"/>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clientData/>
  </xdr:twoCellAnchor>
  <xdr:twoCellAnchor>
    <xdr:from>
      <xdr:col>6</xdr:col>
      <xdr:colOff>87078</xdr:colOff>
      <xdr:row>1</xdr:row>
      <xdr:rowOff>167695</xdr:rowOff>
    </xdr:from>
    <xdr:to>
      <xdr:col>9</xdr:col>
      <xdr:colOff>162206</xdr:colOff>
      <xdr:row>3</xdr:row>
      <xdr:rowOff>126246</xdr:rowOff>
    </xdr:to>
    <xdr:grpSp>
      <xdr:nvGrpSpPr>
        <xdr:cNvPr id="51" name="Group 50">
          <a:extLst>
            <a:ext uri="{FF2B5EF4-FFF2-40B4-BE49-F238E27FC236}">
              <a16:creationId xmlns:a16="http://schemas.microsoft.com/office/drawing/2014/main" id="{00000000-0008-0000-0E00-000033000000}"/>
            </a:ext>
          </a:extLst>
        </xdr:cNvPr>
        <xdr:cNvGrpSpPr/>
      </xdr:nvGrpSpPr>
      <xdr:grpSpPr>
        <a:xfrm>
          <a:off x="8278578" y="358195"/>
          <a:ext cx="2697304" cy="339551"/>
          <a:chOff x="6661284" y="182964"/>
          <a:chExt cx="2708258" cy="339551"/>
        </a:xfrm>
      </xdr:grpSpPr>
      <xdr:sp macro="" textlink="">
        <xdr:nvSpPr>
          <xdr:cNvPr id="52" name="Rounded Rectangle 51">
            <a:extLst>
              <a:ext uri="{FF2B5EF4-FFF2-40B4-BE49-F238E27FC236}">
                <a16:creationId xmlns:a16="http://schemas.microsoft.com/office/drawing/2014/main" id="{00000000-0008-0000-0E00-000034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3" name="Chevron 52">
            <a:extLst>
              <a:ext uri="{FF2B5EF4-FFF2-40B4-BE49-F238E27FC236}">
                <a16:creationId xmlns:a16="http://schemas.microsoft.com/office/drawing/2014/main" id="{00000000-0008-0000-0E00-000035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597698</xdr:colOff>
      <xdr:row>1</xdr:row>
      <xdr:rowOff>132617</xdr:rowOff>
    </xdr:from>
    <xdr:to>
      <xdr:col>7</xdr:col>
      <xdr:colOff>196159</xdr:colOff>
      <xdr:row>3</xdr:row>
      <xdr:rowOff>182455</xdr:rowOff>
    </xdr:to>
    <xdr:sp macro="" textlink="">
      <xdr:nvSpPr>
        <xdr:cNvPr id="54" name="TextBox 53">
          <a:extLst>
            <a:ext uri="{FF2B5EF4-FFF2-40B4-BE49-F238E27FC236}">
              <a16:creationId xmlns:a16="http://schemas.microsoft.com/office/drawing/2014/main" id="{00000000-0008-0000-0E00-000036000000}"/>
            </a:ext>
          </a:extLst>
        </xdr:cNvPr>
        <xdr:cNvSpPr txBox="1"/>
      </xdr:nvSpPr>
      <xdr:spPr>
        <a:xfrm>
          <a:off x="8198648" y="323117"/>
          <a:ext cx="817661"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3</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501696</xdr:colOff>
      <xdr:row>1</xdr:row>
      <xdr:rowOff>168096</xdr:rowOff>
    </xdr:from>
    <xdr:to>
      <xdr:col>9</xdr:col>
      <xdr:colOff>349296</xdr:colOff>
      <xdr:row>3</xdr:row>
      <xdr:rowOff>79326</xdr:rowOff>
    </xdr:to>
    <xdr:sp macro="" textlink="">
      <xdr:nvSpPr>
        <xdr:cNvPr id="55" name="TextBox 54">
          <a:hlinkClick xmlns:r="http://schemas.openxmlformats.org/officeDocument/2006/relationships" r:id="rId4"/>
          <a:extLst>
            <a:ext uri="{FF2B5EF4-FFF2-40B4-BE49-F238E27FC236}">
              <a16:creationId xmlns:a16="http://schemas.microsoft.com/office/drawing/2014/main" id="{00000000-0008-0000-0E00-000037000000}"/>
            </a:ext>
          </a:extLst>
        </xdr:cNvPr>
        <xdr:cNvSpPr txBox="1"/>
      </xdr:nvSpPr>
      <xdr:spPr>
        <a:xfrm>
          <a:off x="8712246" y="358596"/>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clientData/>
  </xdr:twoCellAnchor>
  <xdr:twoCellAnchor>
    <xdr:from>
      <xdr:col>6</xdr:col>
      <xdr:colOff>93801</xdr:colOff>
      <xdr:row>4</xdr:row>
      <xdr:rowOff>6331</xdr:rowOff>
    </xdr:from>
    <xdr:to>
      <xdr:col>9</xdr:col>
      <xdr:colOff>168929</xdr:colOff>
      <xdr:row>5</xdr:row>
      <xdr:rowOff>155382</xdr:rowOff>
    </xdr:to>
    <xdr:grpSp>
      <xdr:nvGrpSpPr>
        <xdr:cNvPr id="56" name="Group 55">
          <a:extLst>
            <a:ext uri="{FF2B5EF4-FFF2-40B4-BE49-F238E27FC236}">
              <a16:creationId xmlns:a16="http://schemas.microsoft.com/office/drawing/2014/main" id="{00000000-0008-0000-0E00-000038000000}"/>
            </a:ext>
          </a:extLst>
        </xdr:cNvPr>
        <xdr:cNvGrpSpPr/>
      </xdr:nvGrpSpPr>
      <xdr:grpSpPr>
        <a:xfrm>
          <a:off x="8285301" y="768331"/>
          <a:ext cx="2697304" cy="339551"/>
          <a:chOff x="6661284" y="182964"/>
          <a:chExt cx="2708258" cy="339551"/>
        </a:xfrm>
      </xdr:grpSpPr>
      <xdr:sp macro="" textlink="">
        <xdr:nvSpPr>
          <xdr:cNvPr id="57" name="Rounded Rectangle 56">
            <a:extLst>
              <a:ext uri="{FF2B5EF4-FFF2-40B4-BE49-F238E27FC236}">
                <a16:creationId xmlns:a16="http://schemas.microsoft.com/office/drawing/2014/main" id="{00000000-0008-0000-0E00-000039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8" name="Chevron 57">
            <a:extLst>
              <a:ext uri="{FF2B5EF4-FFF2-40B4-BE49-F238E27FC236}">
                <a16:creationId xmlns:a16="http://schemas.microsoft.com/office/drawing/2014/main" id="{00000000-0008-0000-0E00-00003A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519625</xdr:colOff>
      <xdr:row>4</xdr:row>
      <xdr:rowOff>6731</xdr:rowOff>
    </xdr:from>
    <xdr:to>
      <xdr:col>9</xdr:col>
      <xdr:colOff>367225</xdr:colOff>
      <xdr:row>5</xdr:row>
      <xdr:rowOff>108461</xdr:rowOff>
    </xdr:to>
    <xdr:sp macro="" textlink="">
      <xdr:nvSpPr>
        <xdr:cNvPr id="59" name="TextBox 58">
          <a:hlinkClick xmlns:r="http://schemas.openxmlformats.org/officeDocument/2006/relationships" r:id="rId5"/>
          <a:extLst>
            <a:ext uri="{FF2B5EF4-FFF2-40B4-BE49-F238E27FC236}">
              <a16:creationId xmlns:a16="http://schemas.microsoft.com/office/drawing/2014/main" id="{00000000-0008-0000-0E00-00003B000000}"/>
            </a:ext>
          </a:extLst>
        </xdr:cNvPr>
        <xdr:cNvSpPr txBox="1"/>
      </xdr:nvSpPr>
      <xdr:spPr>
        <a:xfrm>
          <a:off x="8730175" y="768731"/>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clientData/>
  </xdr:twoCellAnchor>
  <xdr:twoCellAnchor>
    <xdr:from>
      <xdr:col>10</xdr:col>
      <xdr:colOff>4995</xdr:colOff>
      <xdr:row>2</xdr:row>
      <xdr:rowOff>110658</xdr:rowOff>
    </xdr:from>
    <xdr:to>
      <xdr:col>10</xdr:col>
      <xdr:colOff>1692242</xdr:colOff>
      <xdr:row>6</xdr:row>
      <xdr:rowOff>84556</xdr:rowOff>
    </xdr:to>
    <xdr:sp macro="" textlink="">
      <xdr:nvSpPr>
        <xdr:cNvPr id="60" name="Rounded Rectangle 59">
          <a:hlinkClick xmlns:r="http://schemas.openxmlformats.org/officeDocument/2006/relationships" r:id="rId6"/>
          <a:extLst>
            <a:ext uri="{FF2B5EF4-FFF2-40B4-BE49-F238E27FC236}">
              <a16:creationId xmlns:a16="http://schemas.microsoft.com/office/drawing/2014/main" id="{00000000-0008-0000-0E00-00003C000000}"/>
            </a:ext>
          </a:extLst>
        </xdr:cNvPr>
        <xdr:cNvSpPr/>
      </xdr:nvSpPr>
      <xdr:spPr>
        <a:xfrm>
          <a:off x="14273445" y="491658"/>
          <a:ext cx="1687247" cy="735898"/>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3</xdr:col>
      <xdr:colOff>891520</xdr:colOff>
      <xdr:row>5</xdr:row>
      <xdr:rowOff>56337</xdr:rowOff>
    </xdr:from>
    <xdr:to>
      <xdr:col>3</xdr:col>
      <xdr:colOff>1420943</xdr:colOff>
      <xdr:row>6</xdr:row>
      <xdr:rowOff>100298</xdr:rowOff>
    </xdr:to>
    <xdr:sp macro="" textlink="">
      <xdr:nvSpPr>
        <xdr:cNvPr id="61" name="Chevron 60">
          <a:extLst>
            <a:ext uri="{FF2B5EF4-FFF2-40B4-BE49-F238E27FC236}">
              <a16:creationId xmlns:a16="http://schemas.microsoft.com/office/drawing/2014/main" id="{00000000-0008-0000-0E00-00003D000000}"/>
            </a:ext>
          </a:extLst>
        </xdr:cNvPr>
        <xdr:cNvSpPr/>
      </xdr:nvSpPr>
      <xdr:spPr>
        <a:xfrm>
          <a:off x="5434945" y="1008837"/>
          <a:ext cx="529423"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733708</xdr:colOff>
      <xdr:row>5</xdr:row>
      <xdr:rowOff>8651</xdr:rowOff>
    </xdr:from>
    <xdr:to>
      <xdr:col>3</xdr:col>
      <xdr:colOff>1551368</xdr:colOff>
      <xdr:row>7</xdr:row>
      <xdr:rowOff>58489</xdr:rowOff>
    </xdr:to>
    <xdr:sp macro="" textlink="">
      <xdr:nvSpPr>
        <xdr:cNvPr id="62" name="TextBox 61">
          <a:extLst>
            <a:ext uri="{FF2B5EF4-FFF2-40B4-BE49-F238E27FC236}">
              <a16:creationId xmlns:a16="http://schemas.microsoft.com/office/drawing/2014/main" id="{00000000-0008-0000-0E00-00003E000000}"/>
            </a:ext>
          </a:extLst>
        </xdr:cNvPr>
        <xdr:cNvSpPr txBox="1"/>
      </xdr:nvSpPr>
      <xdr:spPr>
        <a:xfrm>
          <a:off x="5277133" y="961151"/>
          <a:ext cx="817660"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2</a:t>
          </a:r>
          <a:endParaRPr lang="lv-LV" sz="1400" b="0">
            <a:solidFill>
              <a:schemeClr val="bg2">
                <a:lumMod val="50000"/>
              </a:schemeClr>
            </a:solidFill>
            <a:latin typeface="Arial Black" panose="020B0A04020102020204" pitchFamily="34" charset="0"/>
          </a:endParaRPr>
        </a:p>
      </xdr:txBody>
    </xdr:sp>
    <xdr:clientData/>
  </xdr:twoCellAnchor>
  <xdr:twoCellAnchor>
    <xdr:from>
      <xdr:col>5</xdr:col>
      <xdr:colOff>607223</xdr:colOff>
      <xdr:row>3</xdr:row>
      <xdr:rowOff>177861</xdr:rowOff>
    </xdr:from>
    <xdr:to>
      <xdr:col>7</xdr:col>
      <xdr:colOff>205684</xdr:colOff>
      <xdr:row>6</xdr:row>
      <xdr:rowOff>37199</xdr:rowOff>
    </xdr:to>
    <xdr:sp macro="" textlink="">
      <xdr:nvSpPr>
        <xdr:cNvPr id="65" name="TextBox 64">
          <a:extLst>
            <a:ext uri="{FF2B5EF4-FFF2-40B4-BE49-F238E27FC236}">
              <a16:creationId xmlns:a16="http://schemas.microsoft.com/office/drawing/2014/main" id="{00000000-0008-0000-0E00-000041000000}"/>
            </a:ext>
          </a:extLst>
        </xdr:cNvPr>
        <xdr:cNvSpPr txBox="1"/>
      </xdr:nvSpPr>
      <xdr:spPr>
        <a:xfrm>
          <a:off x="8208173" y="749361"/>
          <a:ext cx="817661"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5</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812375</xdr:colOff>
      <xdr:row>2</xdr:row>
      <xdr:rowOff>85325</xdr:rowOff>
    </xdr:from>
    <xdr:to>
      <xdr:col>5</xdr:col>
      <xdr:colOff>456496</xdr:colOff>
      <xdr:row>4</xdr:row>
      <xdr:rowOff>43876</xdr:rowOff>
    </xdr:to>
    <xdr:sp macro="" textlink="">
      <xdr:nvSpPr>
        <xdr:cNvPr id="66" name="Rounded Rectangle 65">
          <a:extLst>
            <a:ext uri="{FF2B5EF4-FFF2-40B4-BE49-F238E27FC236}">
              <a16:creationId xmlns:a16="http://schemas.microsoft.com/office/drawing/2014/main" id="{00000000-0008-0000-0E00-000042000000}"/>
            </a:ext>
          </a:extLst>
        </xdr:cNvPr>
        <xdr:cNvSpPr/>
      </xdr:nvSpPr>
      <xdr:spPr>
        <a:xfrm>
          <a:off x="5355800" y="466325"/>
          <a:ext cx="2701646"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1154856</xdr:colOff>
      <xdr:row>1</xdr:row>
      <xdr:rowOff>171450</xdr:rowOff>
    </xdr:from>
    <xdr:to>
      <xdr:col>5</xdr:col>
      <xdr:colOff>571449</xdr:colOff>
      <xdr:row>5</xdr:row>
      <xdr:rowOff>109949</xdr:rowOff>
    </xdr:to>
    <xdr:sp macro="" textlink="">
      <xdr:nvSpPr>
        <xdr:cNvPr id="67" name="TextBox 66">
          <a:hlinkClick xmlns:r="http://schemas.openxmlformats.org/officeDocument/2006/relationships" r:id="rId7"/>
          <a:extLst>
            <a:ext uri="{FF2B5EF4-FFF2-40B4-BE49-F238E27FC236}">
              <a16:creationId xmlns:a16="http://schemas.microsoft.com/office/drawing/2014/main" id="{00000000-0008-0000-0E00-000043000000}"/>
            </a:ext>
          </a:extLst>
        </xdr:cNvPr>
        <xdr:cNvSpPr txBox="1"/>
      </xdr:nvSpPr>
      <xdr:spPr>
        <a:xfrm>
          <a:off x="5698281" y="361950"/>
          <a:ext cx="2474118" cy="70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COMMITTMENT &amp; MANAGEMENT</a:t>
          </a:r>
          <a:endParaRPr lang="lv-LV" sz="1300" b="0">
            <a:solidFill>
              <a:srgbClr val="8D0B3A"/>
            </a:solidFill>
            <a:latin typeface="Arial Black" panose="020B0A04020102020204" pitchFamily="34" charset="0"/>
          </a:endParaRPr>
        </a:p>
      </xdr:txBody>
    </xdr:sp>
    <xdr:clientData/>
  </xdr:twoCellAnchor>
  <xdr:twoCellAnchor>
    <xdr:from>
      <xdr:col>3</xdr:col>
      <xdr:colOff>891237</xdr:colOff>
      <xdr:row>2</xdr:row>
      <xdr:rowOff>152280</xdr:rowOff>
    </xdr:from>
    <xdr:to>
      <xdr:col>3</xdr:col>
      <xdr:colOff>1420660</xdr:colOff>
      <xdr:row>4</xdr:row>
      <xdr:rowOff>5741</xdr:rowOff>
    </xdr:to>
    <xdr:sp macro="" textlink="">
      <xdr:nvSpPr>
        <xdr:cNvPr id="68" name="Chevron 67">
          <a:extLst>
            <a:ext uri="{FF2B5EF4-FFF2-40B4-BE49-F238E27FC236}">
              <a16:creationId xmlns:a16="http://schemas.microsoft.com/office/drawing/2014/main" id="{00000000-0008-0000-0E00-000044000000}"/>
            </a:ext>
          </a:extLst>
        </xdr:cNvPr>
        <xdr:cNvSpPr/>
      </xdr:nvSpPr>
      <xdr:spPr>
        <a:xfrm>
          <a:off x="5434662" y="533280"/>
          <a:ext cx="529423"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733425</xdr:colOff>
      <xdr:row>2</xdr:row>
      <xdr:rowOff>104594</xdr:rowOff>
    </xdr:from>
    <xdr:to>
      <xdr:col>3</xdr:col>
      <xdr:colOff>1551085</xdr:colOff>
      <xdr:row>4</xdr:row>
      <xdr:rowOff>152051</xdr:rowOff>
    </xdr:to>
    <xdr:sp macro="" textlink="">
      <xdr:nvSpPr>
        <xdr:cNvPr id="69" name="TextBox 68">
          <a:extLst>
            <a:ext uri="{FF2B5EF4-FFF2-40B4-BE49-F238E27FC236}">
              <a16:creationId xmlns:a16="http://schemas.microsoft.com/office/drawing/2014/main" id="{00000000-0008-0000-0E00-000045000000}"/>
            </a:ext>
          </a:extLst>
        </xdr:cNvPr>
        <xdr:cNvSpPr txBox="1"/>
      </xdr:nvSpPr>
      <xdr:spPr>
        <a:xfrm>
          <a:off x="5276850" y="485594"/>
          <a:ext cx="817660" cy="428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1</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91136</xdr:colOff>
      <xdr:row>6</xdr:row>
      <xdr:rowOff>47225</xdr:rowOff>
    </xdr:from>
    <xdr:to>
      <xdr:col>9</xdr:col>
      <xdr:colOff>172987</xdr:colOff>
      <xdr:row>7</xdr:row>
      <xdr:rowOff>196276</xdr:rowOff>
    </xdr:to>
    <xdr:grpSp>
      <xdr:nvGrpSpPr>
        <xdr:cNvPr id="70" name="Group 69">
          <a:hlinkClick xmlns:r="http://schemas.openxmlformats.org/officeDocument/2006/relationships" r:id="rId8"/>
          <a:extLst>
            <a:ext uri="{FF2B5EF4-FFF2-40B4-BE49-F238E27FC236}">
              <a16:creationId xmlns:a16="http://schemas.microsoft.com/office/drawing/2014/main" id="{00000000-0008-0000-0E00-000046000000}"/>
            </a:ext>
          </a:extLst>
        </xdr:cNvPr>
        <xdr:cNvGrpSpPr/>
      </xdr:nvGrpSpPr>
      <xdr:grpSpPr>
        <a:xfrm>
          <a:off x="8282636" y="1190225"/>
          <a:ext cx="2704027" cy="339551"/>
          <a:chOff x="6661284" y="182964"/>
          <a:chExt cx="2708258" cy="339551"/>
        </a:xfrm>
      </xdr:grpSpPr>
      <xdr:sp macro="" textlink="">
        <xdr:nvSpPr>
          <xdr:cNvPr id="71" name="Rounded Rectangle 70">
            <a:extLst>
              <a:ext uri="{FF2B5EF4-FFF2-40B4-BE49-F238E27FC236}">
                <a16:creationId xmlns:a16="http://schemas.microsoft.com/office/drawing/2014/main" id="{00000000-0008-0000-0E00-000047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2" name="Chevron 71">
            <a:extLst>
              <a:ext uri="{FF2B5EF4-FFF2-40B4-BE49-F238E27FC236}">
                <a16:creationId xmlns:a16="http://schemas.microsoft.com/office/drawing/2014/main" id="{00000000-0008-0000-0E00-000048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590550</xdr:colOff>
      <xdr:row>6</xdr:row>
      <xdr:rowOff>23352</xdr:rowOff>
    </xdr:from>
    <xdr:to>
      <xdr:col>7</xdr:col>
      <xdr:colOff>193492</xdr:colOff>
      <xdr:row>8</xdr:row>
      <xdr:rowOff>63665</xdr:rowOff>
    </xdr:to>
    <xdr:sp macro="" textlink="">
      <xdr:nvSpPr>
        <xdr:cNvPr id="73" name="TextBox 72">
          <a:extLst>
            <a:ext uri="{FF2B5EF4-FFF2-40B4-BE49-F238E27FC236}">
              <a16:creationId xmlns:a16="http://schemas.microsoft.com/office/drawing/2014/main" id="{00000000-0008-0000-0E00-000049000000}"/>
            </a:ext>
          </a:extLst>
        </xdr:cNvPr>
        <xdr:cNvSpPr txBox="1"/>
      </xdr:nvSpPr>
      <xdr:spPr>
        <a:xfrm>
          <a:off x="8191500" y="1166352"/>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6</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511918</xdr:colOff>
      <xdr:row>5</xdr:row>
      <xdr:rowOff>123825</xdr:rowOff>
    </xdr:from>
    <xdr:to>
      <xdr:col>9</xdr:col>
      <xdr:colOff>86094</xdr:colOff>
      <xdr:row>8</xdr:row>
      <xdr:rowOff>223970</xdr:rowOff>
    </xdr:to>
    <xdr:sp macro="" textlink="">
      <xdr:nvSpPr>
        <xdr:cNvPr id="74" name="TextBox 73">
          <a:hlinkClick xmlns:r="http://schemas.openxmlformats.org/officeDocument/2006/relationships" r:id="rId9"/>
          <a:extLst>
            <a:ext uri="{FF2B5EF4-FFF2-40B4-BE49-F238E27FC236}">
              <a16:creationId xmlns:a16="http://schemas.microsoft.com/office/drawing/2014/main" id="{00000000-0008-0000-0E00-00004A000000}"/>
            </a:ext>
          </a:extLst>
        </xdr:cNvPr>
        <xdr:cNvSpPr txBox="1"/>
      </xdr:nvSpPr>
      <xdr:spPr>
        <a:xfrm>
          <a:off x="8722468" y="1076325"/>
          <a:ext cx="2203076" cy="681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HOME-OWNER SEGMENT</a:t>
          </a:r>
          <a:endParaRPr lang="lv-LV" sz="1300" b="0">
            <a:solidFill>
              <a:srgbClr val="8D0B3A"/>
            </a:solidFill>
            <a:latin typeface="Arial Black" panose="020B0A040201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571499</xdr:colOff>
      <xdr:row>16</xdr:row>
      <xdr:rowOff>44823</xdr:rowOff>
    </xdr:from>
    <xdr:to>
      <xdr:col>11</xdr:col>
      <xdr:colOff>137889</xdr:colOff>
      <xdr:row>19</xdr:row>
      <xdr:rowOff>98587</xdr:rowOff>
    </xdr:to>
    <xdr:grpSp>
      <xdr:nvGrpSpPr>
        <xdr:cNvPr id="9" name="Group 8">
          <a:extLst>
            <a:ext uri="{FF2B5EF4-FFF2-40B4-BE49-F238E27FC236}">
              <a16:creationId xmlns:a16="http://schemas.microsoft.com/office/drawing/2014/main" id="{00000000-0008-0000-0F00-000009000000}"/>
            </a:ext>
          </a:extLst>
        </xdr:cNvPr>
        <xdr:cNvGrpSpPr/>
      </xdr:nvGrpSpPr>
      <xdr:grpSpPr>
        <a:xfrm>
          <a:off x="14991626" y="10630836"/>
          <a:ext cx="2677086" cy="692783"/>
          <a:chOff x="183619" y="339002"/>
          <a:chExt cx="2891710" cy="1338403"/>
        </a:xfrm>
      </xdr:grpSpPr>
      <xdr:grpSp>
        <xdr:nvGrpSpPr>
          <xdr:cNvPr id="10" name="Group 9">
            <a:extLst>
              <a:ext uri="{FF2B5EF4-FFF2-40B4-BE49-F238E27FC236}">
                <a16:creationId xmlns:a16="http://schemas.microsoft.com/office/drawing/2014/main" id="{00000000-0008-0000-0F00-00000A000000}"/>
              </a:ext>
            </a:extLst>
          </xdr:cNvPr>
          <xdr:cNvGrpSpPr/>
        </xdr:nvGrpSpPr>
        <xdr:grpSpPr>
          <a:xfrm>
            <a:off x="259556" y="339002"/>
            <a:ext cx="2815773" cy="1338403"/>
            <a:chOff x="8428434" y="2495224"/>
            <a:chExt cx="2815773" cy="1338403"/>
          </a:xfrm>
        </xdr:grpSpPr>
        <xdr:sp macro="" textlink="">
          <xdr:nvSpPr>
            <xdr:cNvPr id="12" name="Rounded Rectangle 11">
              <a:extLst>
                <a:ext uri="{FF2B5EF4-FFF2-40B4-BE49-F238E27FC236}">
                  <a16:creationId xmlns:a16="http://schemas.microsoft.com/office/drawing/2014/main" id="{00000000-0008-0000-0F00-00000C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3" name="Chevron 12">
              <a:extLst>
                <a:ext uri="{FF2B5EF4-FFF2-40B4-BE49-F238E27FC236}">
                  <a16:creationId xmlns:a16="http://schemas.microsoft.com/office/drawing/2014/main" id="{00000000-0008-0000-0F00-00000D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4" name="TextBox 13">
              <a:hlinkClick xmlns:r="http://schemas.openxmlformats.org/officeDocument/2006/relationships" r:id="rId1"/>
              <a:extLst>
                <a:ext uri="{FF2B5EF4-FFF2-40B4-BE49-F238E27FC236}">
                  <a16:creationId xmlns:a16="http://schemas.microsoft.com/office/drawing/2014/main" id="{00000000-0008-0000-0F00-00000E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602736</xdr:colOff>
      <xdr:row>28</xdr:row>
      <xdr:rowOff>65554</xdr:rowOff>
    </xdr:from>
    <xdr:to>
      <xdr:col>11</xdr:col>
      <xdr:colOff>169126</xdr:colOff>
      <xdr:row>31</xdr:row>
      <xdr:rowOff>119318</xdr:rowOff>
    </xdr:to>
    <xdr:grpSp>
      <xdr:nvGrpSpPr>
        <xdr:cNvPr id="15" name="Group 14">
          <a:extLst>
            <a:ext uri="{FF2B5EF4-FFF2-40B4-BE49-F238E27FC236}">
              <a16:creationId xmlns:a16="http://schemas.microsoft.com/office/drawing/2014/main" id="{00000000-0008-0000-0F00-00000F000000}"/>
            </a:ext>
          </a:extLst>
        </xdr:cNvPr>
        <xdr:cNvGrpSpPr/>
      </xdr:nvGrpSpPr>
      <xdr:grpSpPr>
        <a:xfrm>
          <a:off x="15022863" y="22732643"/>
          <a:ext cx="2677086" cy="692783"/>
          <a:chOff x="183619" y="339002"/>
          <a:chExt cx="2891710" cy="1338403"/>
        </a:xfrm>
      </xdr:grpSpPr>
      <xdr:grpSp>
        <xdr:nvGrpSpPr>
          <xdr:cNvPr id="16" name="Group 15">
            <a:extLst>
              <a:ext uri="{FF2B5EF4-FFF2-40B4-BE49-F238E27FC236}">
                <a16:creationId xmlns:a16="http://schemas.microsoft.com/office/drawing/2014/main" id="{00000000-0008-0000-0F00-000010000000}"/>
              </a:ext>
            </a:extLst>
          </xdr:cNvPr>
          <xdr:cNvGrpSpPr/>
        </xdr:nvGrpSpPr>
        <xdr:grpSpPr>
          <a:xfrm>
            <a:off x="259556" y="339002"/>
            <a:ext cx="2815773" cy="1338403"/>
            <a:chOff x="8428434" y="2495224"/>
            <a:chExt cx="2815773" cy="1338403"/>
          </a:xfrm>
        </xdr:grpSpPr>
        <xdr:sp macro="" textlink="">
          <xdr:nvSpPr>
            <xdr:cNvPr id="18" name="Rounded Rectangle 17">
              <a:extLst>
                <a:ext uri="{FF2B5EF4-FFF2-40B4-BE49-F238E27FC236}">
                  <a16:creationId xmlns:a16="http://schemas.microsoft.com/office/drawing/2014/main" id="{00000000-0008-0000-0F00-000012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9" name="Chevron 18">
              <a:extLst>
                <a:ext uri="{FF2B5EF4-FFF2-40B4-BE49-F238E27FC236}">
                  <a16:creationId xmlns:a16="http://schemas.microsoft.com/office/drawing/2014/main" id="{00000000-0008-0000-0F00-000013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20" name="TextBox 19">
              <a:hlinkClick xmlns:r="http://schemas.openxmlformats.org/officeDocument/2006/relationships" r:id="rId1"/>
              <a:extLst>
                <a:ext uri="{FF2B5EF4-FFF2-40B4-BE49-F238E27FC236}">
                  <a16:creationId xmlns:a16="http://schemas.microsoft.com/office/drawing/2014/main" id="{00000000-0008-0000-0F00-000014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10</xdr:col>
      <xdr:colOff>576542</xdr:colOff>
      <xdr:row>36</xdr:row>
      <xdr:rowOff>75079</xdr:rowOff>
    </xdr:from>
    <xdr:to>
      <xdr:col>11</xdr:col>
      <xdr:colOff>142932</xdr:colOff>
      <xdr:row>39</xdr:row>
      <xdr:rowOff>188375</xdr:rowOff>
    </xdr:to>
    <xdr:grpSp>
      <xdr:nvGrpSpPr>
        <xdr:cNvPr id="21" name="Group 20">
          <a:extLst>
            <a:ext uri="{FF2B5EF4-FFF2-40B4-BE49-F238E27FC236}">
              <a16:creationId xmlns:a16="http://schemas.microsoft.com/office/drawing/2014/main" id="{00000000-0008-0000-0F00-000015000000}"/>
            </a:ext>
          </a:extLst>
        </xdr:cNvPr>
        <xdr:cNvGrpSpPr/>
      </xdr:nvGrpSpPr>
      <xdr:grpSpPr>
        <a:xfrm>
          <a:off x="14996669" y="29554351"/>
          <a:ext cx="2677086" cy="692030"/>
          <a:chOff x="183619" y="339002"/>
          <a:chExt cx="2891710" cy="1338403"/>
        </a:xfrm>
      </xdr:grpSpPr>
      <xdr:grpSp>
        <xdr:nvGrpSpPr>
          <xdr:cNvPr id="22" name="Group 21">
            <a:extLst>
              <a:ext uri="{FF2B5EF4-FFF2-40B4-BE49-F238E27FC236}">
                <a16:creationId xmlns:a16="http://schemas.microsoft.com/office/drawing/2014/main" id="{00000000-0008-0000-0F00-000016000000}"/>
              </a:ext>
            </a:extLst>
          </xdr:cNvPr>
          <xdr:cNvGrpSpPr/>
        </xdr:nvGrpSpPr>
        <xdr:grpSpPr>
          <a:xfrm>
            <a:off x="259556" y="339002"/>
            <a:ext cx="2815773" cy="1338403"/>
            <a:chOff x="8428434" y="2495224"/>
            <a:chExt cx="2815773" cy="1338403"/>
          </a:xfrm>
        </xdr:grpSpPr>
        <xdr:sp macro="" textlink="">
          <xdr:nvSpPr>
            <xdr:cNvPr id="24" name="Rounded Rectangle 23">
              <a:extLst>
                <a:ext uri="{FF2B5EF4-FFF2-40B4-BE49-F238E27FC236}">
                  <a16:creationId xmlns:a16="http://schemas.microsoft.com/office/drawing/2014/main" id="{00000000-0008-0000-0F00-000018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25" name="Chevron 24">
              <a:extLst>
                <a:ext uri="{FF2B5EF4-FFF2-40B4-BE49-F238E27FC236}">
                  <a16:creationId xmlns:a16="http://schemas.microsoft.com/office/drawing/2014/main" id="{00000000-0008-0000-0F00-000019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26" name="TextBox 25">
              <a:hlinkClick xmlns:r="http://schemas.openxmlformats.org/officeDocument/2006/relationships" r:id="rId1"/>
              <a:extLst>
                <a:ext uri="{FF2B5EF4-FFF2-40B4-BE49-F238E27FC236}">
                  <a16:creationId xmlns:a16="http://schemas.microsoft.com/office/drawing/2014/main" id="{00000000-0008-0000-0F00-00001A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oneCellAnchor>
    <xdr:from>
      <xdr:col>1</xdr:col>
      <xdr:colOff>2645570</xdr:colOff>
      <xdr:row>1</xdr:row>
      <xdr:rowOff>34318</xdr:rowOff>
    </xdr:from>
    <xdr:ext cx="990600" cy="490134"/>
    <xdr:sp macro="" textlink="">
      <xdr:nvSpPr>
        <xdr:cNvPr id="60" name="TextBox 59">
          <a:extLst>
            <a:ext uri="{FF2B5EF4-FFF2-40B4-BE49-F238E27FC236}">
              <a16:creationId xmlns:a16="http://schemas.microsoft.com/office/drawing/2014/main" id="{00000000-0008-0000-0F00-00003C000000}"/>
            </a:ext>
          </a:extLst>
        </xdr:cNvPr>
        <xdr:cNvSpPr txBox="1"/>
      </xdr:nvSpPr>
      <xdr:spPr>
        <a:xfrm>
          <a:off x="3250688" y="224818"/>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2</xdr:col>
      <xdr:colOff>132514</xdr:colOff>
      <xdr:row>3</xdr:row>
      <xdr:rowOff>142994</xdr:rowOff>
    </xdr:from>
    <xdr:to>
      <xdr:col>3</xdr:col>
      <xdr:colOff>295467</xdr:colOff>
      <xdr:row>5</xdr:row>
      <xdr:rowOff>92599</xdr:rowOff>
    </xdr:to>
    <xdr:sp macro="" textlink="">
      <xdr:nvSpPr>
        <xdr:cNvPr id="61" name="Rounded Rectangle 60">
          <a:extLst>
            <a:ext uri="{FF2B5EF4-FFF2-40B4-BE49-F238E27FC236}">
              <a16:creationId xmlns:a16="http://schemas.microsoft.com/office/drawing/2014/main" id="{00000000-0008-0000-0F00-00003D000000}"/>
            </a:ext>
          </a:extLst>
        </xdr:cNvPr>
        <xdr:cNvSpPr/>
      </xdr:nvSpPr>
      <xdr:spPr>
        <a:xfrm rot="10800000">
          <a:off x="4267485" y="714494"/>
          <a:ext cx="700835"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228175</xdr:colOff>
      <xdr:row>4</xdr:row>
      <xdr:rowOff>139850</xdr:rowOff>
    </xdr:from>
    <xdr:to>
      <xdr:col>3</xdr:col>
      <xdr:colOff>208496</xdr:colOff>
      <xdr:row>4</xdr:row>
      <xdr:rowOff>139850</xdr:rowOff>
    </xdr:to>
    <xdr:cxnSp macro="">
      <xdr:nvCxnSpPr>
        <xdr:cNvPr id="62" name="Straight Arrow Connector 61">
          <a:extLst>
            <a:ext uri="{FF2B5EF4-FFF2-40B4-BE49-F238E27FC236}">
              <a16:creationId xmlns:a16="http://schemas.microsoft.com/office/drawing/2014/main" id="{00000000-0008-0000-0F00-00003E000000}"/>
            </a:ext>
          </a:extLst>
        </xdr:cNvPr>
        <xdr:cNvCxnSpPr/>
      </xdr:nvCxnSpPr>
      <xdr:spPr>
        <a:xfrm rot="10800000" flipH="1">
          <a:off x="4363146" y="901850"/>
          <a:ext cx="518203"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113926</xdr:colOff>
      <xdr:row>2</xdr:row>
      <xdr:rowOff>12487</xdr:rowOff>
    </xdr:from>
    <xdr:ext cx="890936" cy="291234"/>
    <xdr:sp macro="" textlink="">
      <xdr:nvSpPr>
        <xdr:cNvPr id="63" name="TextBox 62">
          <a:extLst>
            <a:ext uri="{FF2B5EF4-FFF2-40B4-BE49-F238E27FC236}">
              <a16:creationId xmlns:a16="http://schemas.microsoft.com/office/drawing/2014/main" id="{00000000-0008-0000-0F00-00003F000000}"/>
            </a:ext>
          </a:extLst>
        </xdr:cNvPr>
        <xdr:cNvSpPr txBox="1"/>
      </xdr:nvSpPr>
      <xdr:spPr>
        <a:xfrm>
          <a:off x="4248897" y="393487"/>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1</xdr:col>
      <xdr:colOff>2775420</xdr:colOff>
      <xdr:row>3</xdr:row>
      <xdr:rowOff>139214</xdr:rowOff>
    </xdr:from>
    <xdr:to>
      <xdr:col>1</xdr:col>
      <xdr:colOff>3481299</xdr:colOff>
      <xdr:row>5</xdr:row>
      <xdr:rowOff>88819</xdr:rowOff>
    </xdr:to>
    <xdr:sp macro="" textlink="">
      <xdr:nvSpPr>
        <xdr:cNvPr id="64" name="Rounded Rectangle 63">
          <a:extLst>
            <a:ext uri="{FF2B5EF4-FFF2-40B4-BE49-F238E27FC236}">
              <a16:creationId xmlns:a16="http://schemas.microsoft.com/office/drawing/2014/main" id="{00000000-0008-0000-0F00-000040000000}"/>
            </a:ext>
          </a:extLst>
        </xdr:cNvPr>
        <xdr:cNvSpPr/>
      </xdr:nvSpPr>
      <xdr:spPr>
        <a:xfrm>
          <a:off x="3380538" y="710714"/>
          <a:ext cx="705879" cy="33060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2872483</xdr:colOff>
      <xdr:row>4</xdr:row>
      <xdr:rowOff>136069</xdr:rowOff>
    </xdr:from>
    <xdr:to>
      <xdr:col>1</xdr:col>
      <xdr:colOff>3405534</xdr:colOff>
      <xdr:row>4</xdr:row>
      <xdr:rowOff>136069</xdr:rowOff>
    </xdr:to>
    <xdr:cxnSp macro="">
      <xdr:nvCxnSpPr>
        <xdr:cNvPr id="65" name="Straight Arrow Connector 64">
          <a:extLst>
            <a:ext uri="{FF2B5EF4-FFF2-40B4-BE49-F238E27FC236}">
              <a16:creationId xmlns:a16="http://schemas.microsoft.com/office/drawing/2014/main" id="{00000000-0008-0000-0F00-000041000000}"/>
            </a:ext>
          </a:extLst>
        </xdr:cNvPr>
        <xdr:cNvCxnSpPr/>
      </xdr:nvCxnSpPr>
      <xdr:spPr>
        <a:xfrm flipH="1">
          <a:off x="3477601" y="898069"/>
          <a:ext cx="53305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505110</xdr:colOff>
      <xdr:row>0</xdr:row>
      <xdr:rowOff>0</xdr:rowOff>
    </xdr:from>
    <xdr:ext cx="5412441" cy="345544"/>
    <xdr:sp macro="" textlink="">
      <xdr:nvSpPr>
        <xdr:cNvPr id="66" name="TextBox 65">
          <a:extLst>
            <a:ext uri="{FF2B5EF4-FFF2-40B4-BE49-F238E27FC236}">
              <a16:creationId xmlns:a16="http://schemas.microsoft.com/office/drawing/2014/main" id="{00000000-0008-0000-0F00-000042000000}"/>
            </a:ext>
          </a:extLst>
        </xdr:cNvPr>
        <xdr:cNvSpPr txBox="1"/>
      </xdr:nvSpPr>
      <xdr:spPr>
        <a:xfrm>
          <a:off x="5177963" y="0"/>
          <a:ext cx="54124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400">
              <a:solidFill>
                <a:schemeClr val="bg1"/>
              </a:solidFill>
              <a:latin typeface="Arial Black" panose="020B0A04020102020204" pitchFamily="34" charset="0"/>
            </a:rPr>
            <a:t>Explore</a:t>
          </a:r>
          <a:r>
            <a:rPr lang="lv-LV" sz="1400" baseline="0">
              <a:solidFill>
                <a:schemeClr val="bg1"/>
              </a:solidFill>
              <a:latin typeface="Arial Black" panose="020B0A04020102020204" pitchFamily="34" charset="0"/>
            </a:rPr>
            <a:t> other suggested capacity building schemes </a:t>
          </a:r>
          <a:endParaRPr lang="lv-LV" sz="1400">
            <a:solidFill>
              <a:schemeClr val="bg1"/>
            </a:solidFill>
            <a:latin typeface="Arial Black" panose="020B0A04020102020204" pitchFamily="34" charset="0"/>
          </a:endParaRPr>
        </a:p>
      </xdr:txBody>
    </xdr:sp>
    <xdr:clientData/>
  </xdr:oneCellAnchor>
  <xdr:twoCellAnchor>
    <xdr:from>
      <xdr:col>0</xdr:col>
      <xdr:colOff>325532</xdr:colOff>
      <xdr:row>2</xdr:row>
      <xdr:rowOff>66536</xdr:rowOff>
    </xdr:from>
    <xdr:to>
      <xdr:col>1</xdr:col>
      <xdr:colOff>2525804</xdr:colOff>
      <xdr:row>7</xdr:row>
      <xdr:rowOff>112895</xdr:rowOff>
    </xdr:to>
    <xdr:grpSp>
      <xdr:nvGrpSpPr>
        <xdr:cNvPr id="67" name="Group 66">
          <a:extLst>
            <a:ext uri="{FF2B5EF4-FFF2-40B4-BE49-F238E27FC236}">
              <a16:creationId xmlns:a16="http://schemas.microsoft.com/office/drawing/2014/main" id="{00000000-0008-0000-0F00-000043000000}"/>
            </a:ext>
          </a:extLst>
        </xdr:cNvPr>
        <xdr:cNvGrpSpPr/>
      </xdr:nvGrpSpPr>
      <xdr:grpSpPr>
        <a:xfrm>
          <a:off x="325532" y="452359"/>
          <a:ext cx="2815177" cy="1010916"/>
          <a:chOff x="235350" y="383381"/>
          <a:chExt cx="2750450" cy="98796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68" name="Group 67">
            <a:extLst>
              <a:ext uri="{FF2B5EF4-FFF2-40B4-BE49-F238E27FC236}">
                <a16:creationId xmlns:a16="http://schemas.microsoft.com/office/drawing/2014/main" id="{00000000-0008-0000-0F00-000044000000}"/>
              </a:ext>
            </a:extLst>
          </xdr:cNvPr>
          <xdr:cNvGrpSpPr/>
        </xdr:nvGrpSpPr>
        <xdr:grpSpPr>
          <a:xfrm>
            <a:off x="259556" y="383381"/>
            <a:ext cx="2726244" cy="987968"/>
            <a:chOff x="8428434" y="2539603"/>
            <a:chExt cx="2726244" cy="987968"/>
          </a:xfrm>
          <a:grpFill/>
        </xdr:grpSpPr>
        <xdr:sp macro="" textlink="">
          <xdr:nvSpPr>
            <xdr:cNvPr id="70" name="Rounded Rectangle 69">
              <a:extLst>
                <a:ext uri="{FF2B5EF4-FFF2-40B4-BE49-F238E27FC236}">
                  <a16:creationId xmlns:a16="http://schemas.microsoft.com/office/drawing/2014/main" id="{00000000-0008-0000-0F00-000046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1" name="Chevron 70">
              <a:extLst>
                <a:ext uri="{FF2B5EF4-FFF2-40B4-BE49-F238E27FC236}">
                  <a16:creationId xmlns:a16="http://schemas.microsoft.com/office/drawing/2014/main" id="{00000000-0008-0000-0F00-000047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72" name="Chevron 71">
              <a:extLst>
                <a:ext uri="{FF2B5EF4-FFF2-40B4-BE49-F238E27FC236}">
                  <a16:creationId xmlns:a16="http://schemas.microsoft.com/office/drawing/2014/main" id="{00000000-0008-0000-0F00-000048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3" name="TextBox 72">
              <a:extLst>
                <a:ext uri="{FF2B5EF4-FFF2-40B4-BE49-F238E27FC236}">
                  <a16:creationId xmlns:a16="http://schemas.microsoft.com/office/drawing/2014/main" id="{00000000-0008-0000-0F00-000049000000}"/>
                </a:ext>
              </a:extLst>
            </xdr:cNvPr>
            <xdr:cNvSpPr txBox="1"/>
          </xdr:nvSpPr>
          <xdr:spPr>
            <a:xfrm>
              <a:off x="9145448" y="272695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sp macro="" textlink="">
          <xdr:nvSpPr>
            <xdr:cNvPr id="74" name="Chevron 73">
              <a:extLst>
                <a:ext uri="{FF2B5EF4-FFF2-40B4-BE49-F238E27FC236}">
                  <a16:creationId xmlns:a16="http://schemas.microsoft.com/office/drawing/2014/main" id="{00000000-0008-0000-0F00-00004A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69" name="TextBox 68">
            <a:extLst>
              <a:ext uri="{FF2B5EF4-FFF2-40B4-BE49-F238E27FC236}">
                <a16:creationId xmlns:a16="http://schemas.microsoft.com/office/drawing/2014/main" id="{00000000-0008-0000-0F00-000045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5</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9</xdr:col>
      <xdr:colOff>432361</xdr:colOff>
      <xdr:row>2</xdr:row>
      <xdr:rowOff>51263</xdr:rowOff>
    </xdr:from>
    <xdr:to>
      <xdr:col>9</xdr:col>
      <xdr:colOff>3150487</xdr:colOff>
      <xdr:row>6</xdr:row>
      <xdr:rowOff>108466</xdr:rowOff>
    </xdr:to>
    <xdr:grpSp>
      <xdr:nvGrpSpPr>
        <xdr:cNvPr id="75" name="Group 74">
          <a:extLst>
            <a:ext uri="{FF2B5EF4-FFF2-40B4-BE49-F238E27FC236}">
              <a16:creationId xmlns:a16="http://schemas.microsoft.com/office/drawing/2014/main" id="{00000000-0008-0000-0F00-00004B000000}"/>
            </a:ext>
          </a:extLst>
        </xdr:cNvPr>
        <xdr:cNvGrpSpPr/>
      </xdr:nvGrpSpPr>
      <xdr:grpSpPr>
        <a:xfrm>
          <a:off x="11428310" y="437086"/>
          <a:ext cx="2718126" cy="828848"/>
          <a:chOff x="8428434" y="2539603"/>
          <a:chExt cx="2674144" cy="808108"/>
        </a:xfrm>
      </xdr:grpSpPr>
      <xdr:sp macro="" textlink="">
        <xdr:nvSpPr>
          <xdr:cNvPr id="76" name="Rounded Rectangle 75">
            <a:extLst>
              <a:ext uri="{FF2B5EF4-FFF2-40B4-BE49-F238E27FC236}">
                <a16:creationId xmlns:a16="http://schemas.microsoft.com/office/drawing/2014/main" id="{00000000-0008-0000-0F00-00004C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7" name="Chevron 76">
            <a:extLst>
              <a:ext uri="{FF2B5EF4-FFF2-40B4-BE49-F238E27FC236}">
                <a16:creationId xmlns:a16="http://schemas.microsoft.com/office/drawing/2014/main" id="{00000000-0008-0000-0F00-00004D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8" name="Chevron 77">
            <a:extLst>
              <a:ext uri="{FF2B5EF4-FFF2-40B4-BE49-F238E27FC236}">
                <a16:creationId xmlns:a16="http://schemas.microsoft.com/office/drawing/2014/main" id="{00000000-0008-0000-0F00-00004E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9" name="TextBox 78">
            <a:hlinkClick xmlns:r="http://schemas.openxmlformats.org/officeDocument/2006/relationships" r:id="rId2"/>
            <a:extLst>
              <a:ext uri="{FF2B5EF4-FFF2-40B4-BE49-F238E27FC236}">
                <a16:creationId xmlns:a16="http://schemas.microsoft.com/office/drawing/2014/main" id="{00000000-0008-0000-0F00-00004F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80" name="Chevron 79">
            <a:extLst>
              <a:ext uri="{FF2B5EF4-FFF2-40B4-BE49-F238E27FC236}">
                <a16:creationId xmlns:a16="http://schemas.microsoft.com/office/drawing/2014/main" id="{00000000-0008-0000-0F00-000050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536435</xdr:colOff>
      <xdr:row>1</xdr:row>
      <xdr:rowOff>138559</xdr:rowOff>
    </xdr:from>
    <xdr:to>
      <xdr:col>8</xdr:col>
      <xdr:colOff>1411663</xdr:colOff>
      <xdr:row>3</xdr:row>
      <xdr:rowOff>97110</xdr:rowOff>
    </xdr:to>
    <xdr:grpSp>
      <xdr:nvGrpSpPr>
        <xdr:cNvPr id="85" name="Group 84">
          <a:extLst>
            <a:ext uri="{FF2B5EF4-FFF2-40B4-BE49-F238E27FC236}">
              <a16:creationId xmlns:a16="http://schemas.microsoft.com/office/drawing/2014/main" id="{00000000-0008-0000-0F00-000055000000}"/>
            </a:ext>
          </a:extLst>
        </xdr:cNvPr>
        <xdr:cNvGrpSpPr/>
      </xdr:nvGrpSpPr>
      <xdr:grpSpPr>
        <a:xfrm>
          <a:off x="8277005" y="331470"/>
          <a:ext cx="2719943" cy="344374"/>
          <a:chOff x="6661284" y="182964"/>
          <a:chExt cx="2708258" cy="339551"/>
        </a:xfrm>
      </xdr:grpSpPr>
      <xdr:sp macro="" textlink="">
        <xdr:nvSpPr>
          <xdr:cNvPr id="86" name="Rounded Rectangle 85">
            <a:extLst>
              <a:ext uri="{FF2B5EF4-FFF2-40B4-BE49-F238E27FC236}">
                <a16:creationId xmlns:a16="http://schemas.microsoft.com/office/drawing/2014/main" id="{00000000-0008-0000-0F00-000056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7" name="Chevron 86">
            <a:extLst>
              <a:ext uri="{FF2B5EF4-FFF2-40B4-BE49-F238E27FC236}">
                <a16:creationId xmlns:a16="http://schemas.microsoft.com/office/drawing/2014/main" id="{00000000-0008-0000-0F00-000057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437455</xdr:colOff>
      <xdr:row>1</xdr:row>
      <xdr:rowOff>103481</xdr:rowOff>
    </xdr:from>
    <xdr:to>
      <xdr:col>7</xdr:col>
      <xdr:colOff>35916</xdr:colOff>
      <xdr:row>3</xdr:row>
      <xdr:rowOff>153319</xdr:rowOff>
    </xdr:to>
    <xdr:sp macro="" textlink="">
      <xdr:nvSpPr>
        <xdr:cNvPr id="88" name="TextBox 87">
          <a:extLst>
            <a:ext uri="{FF2B5EF4-FFF2-40B4-BE49-F238E27FC236}">
              <a16:creationId xmlns:a16="http://schemas.microsoft.com/office/drawing/2014/main" id="{00000000-0008-0000-0F00-000058000000}"/>
            </a:ext>
          </a:extLst>
        </xdr:cNvPr>
        <xdr:cNvSpPr txBox="1"/>
      </xdr:nvSpPr>
      <xdr:spPr>
        <a:xfrm>
          <a:off x="8158308" y="293981"/>
          <a:ext cx="808696"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3</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341453</xdr:colOff>
      <xdr:row>1</xdr:row>
      <xdr:rowOff>138960</xdr:rowOff>
    </xdr:from>
    <xdr:to>
      <xdr:col>9</xdr:col>
      <xdr:colOff>189053</xdr:colOff>
      <xdr:row>3</xdr:row>
      <xdr:rowOff>50190</xdr:rowOff>
    </xdr:to>
    <xdr:sp macro="" textlink="">
      <xdr:nvSpPr>
        <xdr:cNvPr id="89" name="TextBox 88">
          <a:hlinkClick xmlns:r="http://schemas.openxmlformats.org/officeDocument/2006/relationships" r:id="rId3"/>
          <a:extLst>
            <a:ext uri="{FF2B5EF4-FFF2-40B4-BE49-F238E27FC236}">
              <a16:creationId xmlns:a16="http://schemas.microsoft.com/office/drawing/2014/main" id="{00000000-0008-0000-0F00-000059000000}"/>
            </a:ext>
          </a:extLst>
        </xdr:cNvPr>
        <xdr:cNvSpPr txBox="1"/>
      </xdr:nvSpPr>
      <xdr:spPr>
        <a:xfrm>
          <a:off x="8667424" y="329460"/>
          <a:ext cx="2469776"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clientData/>
  </xdr:twoCellAnchor>
  <xdr:twoCellAnchor>
    <xdr:from>
      <xdr:col>5</xdr:col>
      <xdr:colOff>543158</xdr:colOff>
      <xdr:row>3</xdr:row>
      <xdr:rowOff>167695</xdr:rowOff>
    </xdr:from>
    <xdr:to>
      <xdr:col>9</xdr:col>
      <xdr:colOff>6445</xdr:colOff>
      <xdr:row>5</xdr:row>
      <xdr:rowOff>126246</xdr:rowOff>
    </xdr:to>
    <xdr:grpSp>
      <xdr:nvGrpSpPr>
        <xdr:cNvPr id="90" name="Group 89">
          <a:extLst>
            <a:ext uri="{FF2B5EF4-FFF2-40B4-BE49-F238E27FC236}">
              <a16:creationId xmlns:a16="http://schemas.microsoft.com/office/drawing/2014/main" id="{00000000-0008-0000-0F00-00005A000000}"/>
            </a:ext>
          </a:extLst>
        </xdr:cNvPr>
        <xdr:cNvGrpSpPr/>
      </xdr:nvGrpSpPr>
      <xdr:grpSpPr>
        <a:xfrm>
          <a:off x="8283728" y="746429"/>
          <a:ext cx="2718666" cy="344374"/>
          <a:chOff x="6661284" y="182964"/>
          <a:chExt cx="2708258" cy="339551"/>
        </a:xfrm>
      </xdr:grpSpPr>
      <xdr:sp macro="" textlink="">
        <xdr:nvSpPr>
          <xdr:cNvPr id="91" name="Rounded Rectangle 90">
            <a:extLst>
              <a:ext uri="{FF2B5EF4-FFF2-40B4-BE49-F238E27FC236}">
                <a16:creationId xmlns:a16="http://schemas.microsoft.com/office/drawing/2014/main" id="{00000000-0008-0000-0F00-00005B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2" name="Chevron 91">
            <a:extLst>
              <a:ext uri="{FF2B5EF4-FFF2-40B4-BE49-F238E27FC236}">
                <a16:creationId xmlns:a16="http://schemas.microsoft.com/office/drawing/2014/main" id="{00000000-0008-0000-0F00-00005C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359382</xdr:colOff>
      <xdr:row>3</xdr:row>
      <xdr:rowOff>168095</xdr:rowOff>
    </xdr:from>
    <xdr:to>
      <xdr:col>9</xdr:col>
      <xdr:colOff>206982</xdr:colOff>
      <xdr:row>5</xdr:row>
      <xdr:rowOff>79325</xdr:rowOff>
    </xdr:to>
    <xdr:sp macro="" textlink="">
      <xdr:nvSpPr>
        <xdr:cNvPr id="93" name="TextBox 92">
          <a:hlinkClick xmlns:r="http://schemas.openxmlformats.org/officeDocument/2006/relationships" r:id="rId4"/>
          <a:extLst>
            <a:ext uri="{FF2B5EF4-FFF2-40B4-BE49-F238E27FC236}">
              <a16:creationId xmlns:a16="http://schemas.microsoft.com/office/drawing/2014/main" id="{00000000-0008-0000-0F00-00005D000000}"/>
            </a:ext>
          </a:extLst>
        </xdr:cNvPr>
        <xdr:cNvSpPr txBox="1"/>
      </xdr:nvSpPr>
      <xdr:spPr>
        <a:xfrm>
          <a:off x="8685353" y="739595"/>
          <a:ext cx="2469776"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clientData/>
  </xdr:twoCellAnchor>
  <xdr:twoCellAnchor>
    <xdr:from>
      <xdr:col>9</xdr:col>
      <xdr:colOff>3273752</xdr:colOff>
      <xdr:row>2</xdr:row>
      <xdr:rowOff>49026</xdr:rowOff>
    </xdr:from>
    <xdr:to>
      <xdr:col>10</xdr:col>
      <xdr:colOff>1531999</xdr:colOff>
      <xdr:row>6</xdr:row>
      <xdr:rowOff>22924</xdr:rowOff>
    </xdr:to>
    <xdr:sp macro="" textlink="">
      <xdr:nvSpPr>
        <xdr:cNvPr id="94" name="Rounded Rectangle 93">
          <a:hlinkClick xmlns:r="http://schemas.openxmlformats.org/officeDocument/2006/relationships" r:id="rId5"/>
          <a:extLst>
            <a:ext uri="{FF2B5EF4-FFF2-40B4-BE49-F238E27FC236}">
              <a16:creationId xmlns:a16="http://schemas.microsoft.com/office/drawing/2014/main" id="{00000000-0008-0000-0F00-00005E000000}"/>
            </a:ext>
          </a:extLst>
        </xdr:cNvPr>
        <xdr:cNvSpPr/>
      </xdr:nvSpPr>
      <xdr:spPr>
        <a:xfrm>
          <a:off x="14221899" y="430026"/>
          <a:ext cx="1687247" cy="735898"/>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5</xdr:col>
      <xdr:colOff>446980</xdr:colOff>
      <xdr:row>3</xdr:row>
      <xdr:rowOff>148725</xdr:rowOff>
    </xdr:from>
    <xdr:to>
      <xdr:col>7</xdr:col>
      <xdr:colOff>45441</xdr:colOff>
      <xdr:row>6</xdr:row>
      <xdr:rowOff>8063</xdr:rowOff>
    </xdr:to>
    <xdr:sp macro="" textlink="">
      <xdr:nvSpPr>
        <xdr:cNvPr id="99" name="TextBox 98">
          <a:extLst>
            <a:ext uri="{FF2B5EF4-FFF2-40B4-BE49-F238E27FC236}">
              <a16:creationId xmlns:a16="http://schemas.microsoft.com/office/drawing/2014/main" id="{00000000-0008-0000-0F00-000063000000}"/>
            </a:ext>
          </a:extLst>
        </xdr:cNvPr>
        <xdr:cNvSpPr txBox="1"/>
      </xdr:nvSpPr>
      <xdr:spPr>
        <a:xfrm>
          <a:off x="8167833" y="720225"/>
          <a:ext cx="808696"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4</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661656</xdr:colOff>
      <xdr:row>2</xdr:row>
      <xdr:rowOff>115581</xdr:rowOff>
    </xdr:from>
    <xdr:to>
      <xdr:col>5</xdr:col>
      <xdr:colOff>315302</xdr:colOff>
      <xdr:row>4</xdr:row>
      <xdr:rowOff>74132</xdr:rowOff>
    </xdr:to>
    <xdr:sp macro="" textlink="">
      <xdr:nvSpPr>
        <xdr:cNvPr id="100" name="Rounded Rectangle 99">
          <a:extLst>
            <a:ext uri="{FF2B5EF4-FFF2-40B4-BE49-F238E27FC236}">
              <a16:creationId xmlns:a16="http://schemas.microsoft.com/office/drawing/2014/main" id="{00000000-0008-0000-0F00-000064000000}"/>
            </a:ext>
          </a:extLst>
        </xdr:cNvPr>
        <xdr:cNvSpPr/>
      </xdr:nvSpPr>
      <xdr:spPr>
        <a:xfrm>
          <a:off x="5334509" y="496581"/>
          <a:ext cx="2701646"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1004137</xdr:colOff>
      <xdr:row>2</xdr:row>
      <xdr:rowOff>11206</xdr:rowOff>
    </xdr:from>
    <xdr:to>
      <xdr:col>5</xdr:col>
      <xdr:colOff>430255</xdr:colOff>
      <xdr:row>5</xdr:row>
      <xdr:rowOff>140205</xdr:rowOff>
    </xdr:to>
    <xdr:sp macro="" textlink="">
      <xdr:nvSpPr>
        <xdr:cNvPr id="101" name="TextBox 100">
          <a:hlinkClick xmlns:r="http://schemas.openxmlformats.org/officeDocument/2006/relationships" r:id="rId6"/>
          <a:extLst>
            <a:ext uri="{FF2B5EF4-FFF2-40B4-BE49-F238E27FC236}">
              <a16:creationId xmlns:a16="http://schemas.microsoft.com/office/drawing/2014/main" id="{00000000-0008-0000-0F00-000065000000}"/>
            </a:ext>
          </a:extLst>
        </xdr:cNvPr>
        <xdr:cNvSpPr txBox="1"/>
      </xdr:nvSpPr>
      <xdr:spPr>
        <a:xfrm>
          <a:off x="5676990" y="392206"/>
          <a:ext cx="2474118" cy="70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COMMITTMENT &amp; MANAGEMENT</a:t>
          </a:r>
          <a:endParaRPr lang="lv-LV" sz="1300" b="0">
            <a:solidFill>
              <a:srgbClr val="8D0B3A"/>
            </a:solidFill>
            <a:latin typeface="Arial Black" panose="020B0A04020102020204" pitchFamily="34" charset="0"/>
          </a:endParaRPr>
        </a:p>
      </xdr:txBody>
    </xdr:sp>
    <xdr:clientData/>
  </xdr:twoCellAnchor>
  <xdr:twoCellAnchor>
    <xdr:from>
      <xdr:col>3</xdr:col>
      <xdr:colOff>740518</xdr:colOff>
      <xdr:row>2</xdr:row>
      <xdr:rowOff>182536</xdr:rowOff>
    </xdr:from>
    <xdr:to>
      <xdr:col>3</xdr:col>
      <xdr:colOff>1269941</xdr:colOff>
      <xdr:row>4</xdr:row>
      <xdr:rowOff>35997</xdr:rowOff>
    </xdr:to>
    <xdr:sp macro="" textlink="">
      <xdr:nvSpPr>
        <xdr:cNvPr id="102" name="Chevron 101">
          <a:extLst>
            <a:ext uri="{FF2B5EF4-FFF2-40B4-BE49-F238E27FC236}">
              <a16:creationId xmlns:a16="http://schemas.microsoft.com/office/drawing/2014/main" id="{00000000-0008-0000-0F00-000066000000}"/>
            </a:ext>
          </a:extLst>
        </xdr:cNvPr>
        <xdr:cNvSpPr/>
      </xdr:nvSpPr>
      <xdr:spPr>
        <a:xfrm>
          <a:off x="5413371" y="563536"/>
          <a:ext cx="529423"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582706</xdr:colOff>
      <xdr:row>2</xdr:row>
      <xdr:rowOff>134850</xdr:rowOff>
    </xdr:from>
    <xdr:to>
      <xdr:col>3</xdr:col>
      <xdr:colOff>1400366</xdr:colOff>
      <xdr:row>4</xdr:row>
      <xdr:rowOff>182307</xdr:rowOff>
    </xdr:to>
    <xdr:sp macro="" textlink="">
      <xdr:nvSpPr>
        <xdr:cNvPr id="103" name="TextBox 102">
          <a:extLst>
            <a:ext uri="{FF2B5EF4-FFF2-40B4-BE49-F238E27FC236}">
              <a16:creationId xmlns:a16="http://schemas.microsoft.com/office/drawing/2014/main" id="{00000000-0008-0000-0F00-000067000000}"/>
            </a:ext>
          </a:extLst>
        </xdr:cNvPr>
        <xdr:cNvSpPr txBox="1"/>
      </xdr:nvSpPr>
      <xdr:spPr>
        <a:xfrm>
          <a:off x="5255559" y="515850"/>
          <a:ext cx="817660" cy="428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1</a:t>
          </a:r>
          <a:endParaRPr lang="lv-LV" sz="1400" b="0">
            <a:solidFill>
              <a:schemeClr val="bg2">
                <a:lumMod val="50000"/>
              </a:schemeClr>
            </a:solidFill>
            <a:latin typeface="Arial Black" panose="020B0A04020102020204" pitchFamily="34" charset="0"/>
          </a:endParaRPr>
        </a:p>
      </xdr:txBody>
    </xdr:sp>
    <xdr:clientData/>
  </xdr:twoCellAnchor>
  <xdr:twoCellAnchor>
    <xdr:from>
      <xdr:col>5</xdr:col>
      <xdr:colOff>536009</xdr:colOff>
      <xdr:row>6</xdr:row>
      <xdr:rowOff>13048</xdr:rowOff>
    </xdr:from>
    <xdr:to>
      <xdr:col>9</xdr:col>
      <xdr:colOff>19466</xdr:colOff>
      <xdr:row>7</xdr:row>
      <xdr:rowOff>162099</xdr:rowOff>
    </xdr:to>
    <xdr:grpSp>
      <xdr:nvGrpSpPr>
        <xdr:cNvPr id="104" name="Group 103">
          <a:hlinkClick xmlns:r="http://schemas.openxmlformats.org/officeDocument/2006/relationships" r:id="rId1"/>
          <a:extLst>
            <a:ext uri="{FF2B5EF4-FFF2-40B4-BE49-F238E27FC236}">
              <a16:creationId xmlns:a16="http://schemas.microsoft.com/office/drawing/2014/main" id="{00000000-0008-0000-0F00-000068000000}"/>
            </a:ext>
          </a:extLst>
        </xdr:cNvPr>
        <xdr:cNvGrpSpPr/>
      </xdr:nvGrpSpPr>
      <xdr:grpSpPr>
        <a:xfrm>
          <a:off x="8276579" y="1170516"/>
          <a:ext cx="2738836" cy="341963"/>
          <a:chOff x="6661284" y="182964"/>
          <a:chExt cx="2708258" cy="339551"/>
        </a:xfrm>
      </xdr:grpSpPr>
      <xdr:sp macro="" textlink="">
        <xdr:nvSpPr>
          <xdr:cNvPr id="105" name="Rounded Rectangle 104">
            <a:extLst>
              <a:ext uri="{FF2B5EF4-FFF2-40B4-BE49-F238E27FC236}">
                <a16:creationId xmlns:a16="http://schemas.microsoft.com/office/drawing/2014/main" id="{00000000-0008-0000-0F00-000069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6" name="Chevron 105">
            <a:extLst>
              <a:ext uri="{FF2B5EF4-FFF2-40B4-BE49-F238E27FC236}">
                <a16:creationId xmlns:a16="http://schemas.microsoft.com/office/drawing/2014/main" id="{00000000-0008-0000-0F00-00006A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425823</xdr:colOff>
      <xdr:row>5</xdr:row>
      <xdr:rowOff>179675</xdr:rowOff>
    </xdr:from>
    <xdr:to>
      <xdr:col>7</xdr:col>
      <xdr:colOff>37730</xdr:colOff>
      <xdr:row>8</xdr:row>
      <xdr:rowOff>27807</xdr:rowOff>
    </xdr:to>
    <xdr:sp macro="" textlink="">
      <xdr:nvSpPr>
        <xdr:cNvPr id="107" name="TextBox 106">
          <a:extLst>
            <a:ext uri="{FF2B5EF4-FFF2-40B4-BE49-F238E27FC236}">
              <a16:creationId xmlns:a16="http://schemas.microsoft.com/office/drawing/2014/main" id="{00000000-0008-0000-0F00-00006B000000}"/>
            </a:ext>
          </a:extLst>
        </xdr:cNvPr>
        <xdr:cNvSpPr txBox="1"/>
      </xdr:nvSpPr>
      <xdr:spPr>
        <a:xfrm>
          <a:off x="8146676" y="1132175"/>
          <a:ext cx="822142"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6</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351673</xdr:colOff>
      <xdr:row>5</xdr:row>
      <xdr:rowOff>89648</xdr:rowOff>
    </xdr:from>
    <xdr:to>
      <xdr:col>8</xdr:col>
      <xdr:colOff>1344514</xdr:colOff>
      <xdr:row>8</xdr:row>
      <xdr:rowOff>188112</xdr:rowOff>
    </xdr:to>
    <xdr:sp macro="" textlink="">
      <xdr:nvSpPr>
        <xdr:cNvPr id="108" name="TextBox 107">
          <a:hlinkClick xmlns:r="http://schemas.openxmlformats.org/officeDocument/2006/relationships" r:id="rId7"/>
          <a:extLst>
            <a:ext uri="{FF2B5EF4-FFF2-40B4-BE49-F238E27FC236}">
              <a16:creationId xmlns:a16="http://schemas.microsoft.com/office/drawing/2014/main" id="{00000000-0008-0000-0F00-00006C000000}"/>
            </a:ext>
          </a:extLst>
        </xdr:cNvPr>
        <xdr:cNvSpPr txBox="1"/>
      </xdr:nvSpPr>
      <xdr:spPr>
        <a:xfrm>
          <a:off x="8677644" y="1042148"/>
          <a:ext cx="2203076" cy="681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HOME-OWNER SEGMENT</a:t>
          </a:r>
          <a:endParaRPr lang="lv-LV" sz="1300" b="0">
            <a:solidFill>
              <a:srgbClr val="8D0B3A"/>
            </a:solidFill>
            <a:latin typeface="Arial Black" panose="020B0A04020102020204" pitchFamily="34" charset="0"/>
          </a:endParaRPr>
        </a:p>
      </xdr:txBody>
    </xdr:sp>
    <xdr:clientData/>
  </xdr:twoCellAnchor>
  <xdr:twoCellAnchor>
    <xdr:from>
      <xdr:col>3</xdr:col>
      <xdr:colOff>669500</xdr:colOff>
      <xdr:row>4</xdr:row>
      <xdr:rowOff>180975</xdr:rowOff>
    </xdr:from>
    <xdr:to>
      <xdr:col>5</xdr:col>
      <xdr:colOff>316003</xdr:colOff>
      <xdr:row>6</xdr:row>
      <xdr:rowOff>139526</xdr:rowOff>
    </xdr:to>
    <xdr:sp macro="" textlink="">
      <xdr:nvSpPr>
        <xdr:cNvPr id="81" name="Rounded Rectangle 80">
          <a:extLst>
            <a:ext uri="{FF2B5EF4-FFF2-40B4-BE49-F238E27FC236}">
              <a16:creationId xmlns:a16="http://schemas.microsoft.com/office/drawing/2014/main" id="{00000000-0008-0000-0F00-000051000000}"/>
            </a:ext>
          </a:extLst>
        </xdr:cNvPr>
        <xdr:cNvSpPr/>
      </xdr:nvSpPr>
      <xdr:spPr>
        <a:xfrm>
          <a:off x="5346275" y="942975"/>
          <a:ext cx="270402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1059606</xdr:colOff>
      <xdr:row>4</xdr:row>
      <xdr:rowOff>181376</xdr:rowOff>
    </xdr:from>
    <xdr:to>
      <xdr:col>5</xdr:col>
      <xdr:colOff>478581</xdr:colOff>
      <xdr:row>6</xdr:row>
      <xdr:rowOff>92606</xdr:rowOff>
    </xdr:to>
    <xdr:sp macro="" textlink="">
      <xdr:nvSpPr>
        <xdr:cNvPr id="82" name="TextBox 81">
          <a:hlinkClick xmlns:r="http://schemas.openxmlformats.org/officeDocument/2006/relationships" r:id="rId8"/>
          <a:extLst>
            <a:ext uri="{FF2B5EF4-FFF2-40B4-BE49-F238E27FC236}">
              <a16:creationId xmlns:a16="http://schemas.microsoft.com/office/drawing/2014/main" id="{00000000-0008-0000-0F00-000052000000}"/>
            </a:ext>
          </a:extLst>
        </xdr:cNvPr>
        <xdr:cNvSpPr txBox="1"/>
      </xdr:nvSpPr>
      <xdr:spPr>
        <a:xfrm>
          <a:off x="5736381" y="943376"/>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clientData/>
  </xdr:twoCellAnchor>
  <xdr:twoCellAnchor>
    <xdr:from>
      <xdr:col>3</xdr:col>
      <xdr:colOff>748362</xdr:colOff>
      <xdr:row>5</xdr:row>
      <xdr:rowOff>57430</xdr:rowOff>
    </xdr:from>
    <xdr:to>
      <xdr:col>3</xdr:col>
      <xdr:colOff>1277785</xdr:colOff>
      <xdr:row>6</xdr:row>
      <xdr:rowOff>101391</xdr:rowOff>
    </xdr:to>
    <xdr:sp macro="" textlink="">
      <xdr:nvSpPr>
        <xdr:cNvPr id="97" name="Chevron 96">
          <a:extLst>
            <a:ext uri="{FF2B5EF4-FFF2-40B4-BE49-F238E27FC236}">
              <a16:creationId xmlns:a16="http://schemas.microsoft.com/office/drawing/2014/main" id="{00000000-0008-0000-0F00-000061000000}"/>
            </a:ext>
          </a:extLst>
        </xdr:cNvPr>
        <xdr:cNvSpPr/>
      </xdr:nvSpPr>
      <xdr:spPr>
        <a:xfrm>
          <a:off x="5425137" y="1009930"/>
          <a:ext cx="529423"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590550</xdr:colOff>
      <xdr:row>5</xdr:row>
      <xdr:rowOff>9744</xdr:rowOff>
    </xdr:from>
    <xdr:to>
      <xdr:col>3</xdr:col>
      <xdr:colOff>1408210</xdr:colOff>
      <xdr:row>7</xdr:row>
      <xdr:rowOff>59582</xdr:rowOff>
    </xdr:to>
    <xdr:sp macro="" textlink="">
      <xdr:nvSpPr>
        <xdr:cNvPr id="98" name="TextBox 97">
          <a:extLst>
            <a:ext uri="{FF2B5EF4-FFF2-40B4-BE49-F238E27FC236}">
              <a16:creationId xmlns:a16="http://schemas.microsoft.com/office/drawing/2014/main" id="{00000000-0008-0000-0F00-000062000000}"/>
            </a:ext>
          </a:extLst>
        </xdr:cNvPr>
        <xdr:cNvSpPr txBox="1"/>
      </xdr:nvSpPr>
      <xdr:spPr>
        <a:xfrm>
          <a:off x="5267325" y="962244"/>
          <a:ext cx="817660"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2</a:t>
          </a:r>
          <a:endParaRPr lang="lv-LV" sz="1400" b="0">
            <a:solidFill>
              <a:schemeClr val="bg2">
                <a:lumMod val="50000"/>
              </a:schemeClr>
            </a:solidFill>
            <a:latin typeface="Arial Black" panose="020B0A040201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504264</xdr:colOff>
      <xdr:row>19</xdr:row>
      <xdr:rowOff>44823</xdr:rowOff>
    </xdr:from>
    <xdr:to>
      <xdr:col>11</xdr:col>
      <xdr:colOff>70654</xdr:colOff>
      <xdr:row>22</xdr:row>
      <xdr:rowOff>98587</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4918764" y="9093573"/>
          <a:ext cx="2677890" cy="678181"/>
          <a:chOff x="183619" y="339002"/>
          <a:chExt cx="2891710" cy="1338403"/>
        </a:xfrm>
      </xdr:grpSpPr>
      <xdr:grpSp>
        <xdr:nvGrpSpPr>
          <xdr:cNvPr id="3" name="Group 2">
            <a:extLst>
              <a:ext uri="{FF2B5EF4-FFF2-40B4-BE49-F238E27FC236}">
                <a16:creationId xmlns:a16="http://schemas.microsoft.com/office/drawing/2014/main" id="{00000000-0008-0000-1000-000003000000}"/>
              </a:ext>
            </a:extLst>
          </xdr:cNvPr>
          <xdr:cNvGrpSpPr/>
        </xdr:nvGrpSpPr>
        <xdr:grpSpPr>
          <a:xfrm>
            <a:off x="259556" y="339002"/>
            <a:ext cx="2815773" cy="1338403"/>
            <a:chOff x="8428434" y="2495224"/>
            <a:chExt cx="2815773" cy="1338403"/>
          </a:xfrm>
        </xdr:grpSpPr>
        <xdr:sp macro="" textlink="">
          <xdr:nvSpPr>
            <xdr:cNvPr id="5" name="Rounded Rectangle 11">
              <a:extLst>
                <a:ext uri="{FF2B5EF4-FFF2-40B4-BE49-F238E27FC236}">
                  <a16:creationId xmlns:a16="http://schemas.microsoft.com/office/drawing/2014/main" id="{00000000-0008-0000-1000-000005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 name="Chevron 12">
              <a:extLst>
                <a:ext uri="{FF2B5EF4-FFF2-40B4-BE49-F238E27FC236}">
                  <a16:creationId xmlns:a16="http://schemas.microsoft.com/office/drawing/2014/main" id="{00000000-0008-0000-1000-000006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 name="TextBox 6">
              <a:hlinkClick xmlns:r="http://schemas.openxmlformats.org/officeDocument/2006/relationships" r:id="rId1"/>
              <a:extLst>
                <a:ext uri="{FF2B5EF4-FFF2-40B4-BE49-F238E27FC236}">
                  <a16:creationId xmlns:a16="http://schemas.microsoft.com/office/drawing/2014/main" id="{00000000-0008-0000-1000-000007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oneCellAnchor>
    <xdr:from>
      <xdr:col>1</xdr:col>
      <xdr:colOff>2656774</xdr:colOff>
      <xdr:row>1</xdr:row>
      <xdr:rowOff>44404</xdr:rowOff>
    </xdr:from>
    <xdr:ext cx="990600" cy="490134"/>
    <xdr:sp macro="" textlink="">
      <xdr:nvSpPr>
        <xdr:cNvPr id="20" name="TextBox 19">
          <a:extLst>
            <a:ext uri="{FF2B5EF4-FFF2-40B4-BE49-F238E27FC236}">
              <a16:creationId xmlns:a16="http://schemas.microsoft.com/office/drawing/2014/main" id="{00000000-0008-0000-1000-000014000000}"/>
            </a:ext>
          </a:extLst>
        </xdr:cNvPr>
        <xdr:cNvSpPr txBox="1"/>
      </xdr:nvSpPr>
      <xdr:spPr>
        <a:xfrm>
          <a:off x="3261892" y="234904"/>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2</xdr:col>
      <xdr:colOff>133072</xdr:colOff>
      <xdr:row>3</xdr:row>
      <xdr:rowOff>153080</xdr:rowOff>
    </xdr:from>
    <xdr:to>
      <xdr:col>3</xdr:col>
      <xdr:colOff>296586</xdr:colOff>
      <xdr:row>5</xdr:row>
      <xdr:rowOff>104926</xdr:rowOff>
    </xdr:to>
    <xdr:sp macro="" textlink="">
      <xdr:nvSpPr>
        <xdr:cNvPr id="21" name="Rounded Rectangle 60">
          <a:extLst>
            <a:ext uri="{FF2B5EF4-FFF2-40B4-BE49-F238E27FC236}">
              <a16:creationId xmlns:a16="http://schemas.microsoft.com/office/drawing/2014/main" id="{00000000-0008-0000-1000-000015000000}"/>
            </a:ext>
          </a:extLst>
        </xdr:cNvPr>
        <xdr:cNvSpPr/>
      </xdr:nvSpPr>
      <xdr:spPr>
        <a:xfrm rot="10800000">
          <a:off x="4268043" y="724580"/>
          <a:ext cx="701396" cy="332846"/>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228733</xdr:colOff>
      <xdr:row>4</xdr:row>
      <xdr:rowOff>152177</xdr:rowOff>
    </xdr:from>
    <xdr:to>
      <xdr:col>3</xdr:col>
      <xdr:colOff>209615</xdr:colOff>
      <xdr:row>4</xdr:row>
      <xdr:rowOff>152177</xdr:rowOff>
    </xdr:to>
    <xdr:cxnSp macro="">
      <xdr:nvCxnSpPr>
        <xdr:cNvPr id="22" name="Straight Arrow Connector 21">
          <a:extLst>
            <a:ext uri="{FF2B5EF4-FFF2-40B4-BE49-F238E27FC236}">
              <a16:creationId xmlns:a16="http://schemas.microsoft.com/office/drawing/2014/main" id="{00000000-0008-0000-1000-000016000000}"/>
            </a:ext>
          </a:extLst>
        </xdr:cNvPr>
        <xdr:cNvCxnSpPr/>
      </xdr:nvCxnSpPr>
      <xdr:spPr>
        <a:xfrm rot="10800000" flipH="1">
          <a:off x="4363704" y="914177"/>
          <a:ext cx="518764"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114484</xdr:colOff>
      <xdr:row>2</xdr:row>
      <xdr:rowOff>22573</xdr:rowOff>
    </xdr:from>
    <xdr:ext cx="890936" cy="291234"/>
    <xdr:sp macro="" textlink="">
      <xdr:nvSpPr>
        <xdr:cNvPr id="23" name="TextBox 22">
          <a:extLst>
            <a:ext uri="{FF2B5EF4-FFF2-40B4-BE49-F238E27FC236}">
              <a16:creationId xmlns:a16="http://schemas.microsoft.com/office/drawing/2014/main" id="{00000000-0008-0000-1000-000017000000}"/>
            </a:ext>
          </a:extLst>
        </xdr:cNvPr>
        <xdr:cNvSpPr txBox="1"/>
      </xdr:nvSpPr>
      <xdr:spPr>
        <a:xfrm>
          <a:off x="4249455" y="403573"/>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1</xdr:col>
      <xdr:colOff>2786624</xdr:colOff>
      <xdr:row>3</xdr:row>
      <xdr:rowOff>149300</xdr:rowOff>
    </xdr:from>
    <xdr:to>
      <xdr:col>1</xdr:col>
      <xdr:colOff>3492503</xdr:colOff>
      <xdr:row>5</xdr:row>
      <xdr:rowOff>101146</xdr:rowOff>
    </xdr:to>
    <xdr:sp macro="" textlink="">
      <xdr:nvSpPr>
        <xdr:cNvPr id="24" name="Rounded Rectangle 63">
          <a:extLst>
            <a:ext uri="{FF2B5EF4-FFF2-40B4-BE49-F238E27FC236}">
              <a16:creationId xmlns:a16="http://schemas.microsoft.com/office/drawing/2014/main" id="{00000000-0008-0000-1000-000018000000}"/>
            </a:ext>
          </a:extLst>
        </xdr:cNvPr>
        <xdr:cNvSpPr/>
      </xdr:nvSpPr>
      <xdr:spPr>
        <a:xfrm>
          <a:off x="3391742" y="720800"/>
          <a:ext cx="705879" cy="332846"/>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2883687</xdr:colOff>
      <xdr:row>4</xdr:row>
      <xdr:rowOff>148396</xdr:rowOff>
    </xdr:from>
    <xdr:to>
      <xdr:col>1</xdr:col>
      <xdr:colOff>3416738</xdr:colOff>
      <xdr:row>4</xdr:row>
      <xdr:rowOff>148396</xdr:rowOff>
    </xdr:to>
    <xdr:cxnSp macro="">
      <xdr:nvCxnSpPr>
        <xdr:cNvPr id="25" name="Straight Arrow Connector 24">
          <a:extLst>
            <a:ext uri="{FF2B5EF4-FFF2-40B4-BE49-F238E27FC236}">
              <a16:creationId xmlns:a16="http://schemas.microsoft.com/office/drawing/2014/main" id="{00000000-0008-0000-1000-000019000000}"/>
            </a:ext>
          </a:extLst>
        </xdr:cNvPr>
        <xdr:cNvCxnSpPr/>
      </xdr:nvCxnSpPr>
      <xdr:spPr>
        <a:xfrm flipH="1">
          <a:off x="3488805" y="910396"/>
          <a:ext cx="53305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506229</xdr:colOff>
      <xdr:row>0</xdr:row>
      <xdr:rowOff>10086</xdr:rowOff>
    </xdr:from>
    <xdr:ext cx="5412441" cy="345544"/>
    <xdr:sp macro="" textlink="">
      <xdr:nvSpPr>
        <xdr:cNvPr id="26" name="TextBox 25">
          <a:extLst>
            <a:ext uri="{FF2B5EF4-FFF2-40B4-BE49-F238E27FC236}">
              <a16:creationId xmlns:a16="http://schemas.microsoft.com/office/drawing/2014/main" id="{00000000-0008-0000-1000-00001A000000}"/>
            </a:ext>
          </a:extLst>
        </xdr:cNvPr>
        <xdr:cNvSpPr txBox="1"/>
      </xdr:nvSpPr>
      <xdr:spPr>
        <a:xfrm>
          <a:off x="5179082" y="10086"/>
          <a:ext cx="5412441" cy="345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400">
              <a:solidFill>
                <a:schemeClr val="bg1"/>
              </a:solidFill>
              <a:latin typeface="Arial Black" panose="020B0A04020102020204" pitchFamily="34" charset="0"/>
            </a:rPr>
            <a:t>Explore</a:t>
          </a:r>
          <a:r>
            <a:rPr lang="lv-LV" sz="1400" baseline="0">
              <a:solidFill>
                <a:schemeClr val="bg1"/>
              </a:solidFill>
              <a:latin typeface="Arial Black" panose="020B0A04020102020204" pitchFamily="34" charset="0"/>
            </a:rPr>
            <a:t> other suggested capacity building schemes </a:t>
          </a:r>
          <a:endParaRPr lang="lv-LV" sz="1400">
            <a:solidFill>
              <a:schemeClr val="bg1"/>
            </a:solidFill>
            <a:latin typeface="Arial Black" panose="020B0A04020102020204" pitchFamily="34" charset="0"/>
          </a:endParaRPr>
        </a:p>
      </xdr:txBody>
    </xdr:sp>
    <xdr:clientData/>
  </xdr:oneCellAnchor>
  <xdr:twoCellAnchor>
    <xdr:from>
      <xdr:col>0</xdr:col>
      <xdr:colOff>331694</xdr:colOff>
      <xdr:row>1</xdr:row>
      <xdr:rowOff>155062</xdr:rowOff>
    </xdr:from>
    <xdr:to>
      <xdr:col>1</xdr:col>
      <xdr:colOff>2483867</xdr:colOff>
      <xdr:row>6</xdr:row>
      <xdr:rowOff>80396</xdr:rowOff>
    </xdr:to>
    <xdr:grpSp>
      <xdr:nvGrpSpPr>
        <xdr:cNvPr id="27" name="Group 26">
          <a:extLst>
            <a:ext uri="{FF2B5EF4-FFF2-40B4-BE49-F238E27FC236}">
              <a16:creationId xmlns:a16="http://schemas.microsoft.com/office/drawing/2014/main" id="{00000000-0008-0000-1000-00001B000000}"/>
            </a:ext>
          </a:extLst>
        </xdr:cNvPr>
        <xdr:cNvGrpSpPr/>
      </xdr:nvGrpSpPr>
      <xdr:grpSpPr>
        <a:xfrm>
          <a:off x="331694" y="345562"/>
          <a:ext cx="2766006" cy="877834"/>
          <a:chOff x="235350" y="383381"/>
          <a:chExt cx="2698350" cy="85643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28" name="Group 27">
            <a:extLst>
              <a:ext uri="{FF2B5EF4-FFF2-40B4-BE49-F238E27FC236}">
                <a16:creationId xmlns:a16="http://schemas.microsoft.com/office/drawing/2014/main" id="{00000000-0008-0000-1000-00001C000000}"/>
              </a:ext>
            </a:extLst>
          </xdr:cNvPr>
          <xdr:cNvGrpSpPr/>
        </xdr:nvGrpSpPr>
        <xdr:grpSpPr>
          <a:xfrm>
            <a:off x="259556" y="383381"/>
            <a:ext cx="2674144" cy="856438"/>
            <a:chOff x="8428434" y="2539603"/>
            <a:chExt cx="2674144" cy="856438"/>
          </a:xfrm>
          <a:grpFill/>
        </xdr:grpSpPr>
        <xdr:sp macro="" textlink="">
          <xdr:nvSpPr>
            <xdr:cNvPr id="30" name="Rounded Rectangle 69">
              <a:extLst>
                <a:ext uri="{FF2B5EF4-FFF2-40B4-BE49-F238E27FC236}">
                  <a16:creationId xmlns:a16="http://schemas.microsoft.com/office/drawing/2014/main" id="{00000000-0008-0000-1000-00001E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1" name="Chevron 70">
              <a:extLst>
                <a:ext uri="{FF2B5EF4-FFF2-40B4-BE49-F238E27FC236}">
                  <a16:creationId xmlns:a16="http://schemas.microsoft.com/office/drawing/2014/main" id="{00000000-0008-0000-1000-00001F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32" name="Chevron 71">
              <a:extLst>
                <a:ext uri="{FF2B5EF4-FFF2-40B4-BE49-F238E27FC236}">
                  <a16:creationId xmlns:a16="http://schemas.microsoft.com/office/drawing/2014/main" id="{00000000-0008-0000-1000-000020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3" name="TextBox 32">
              <a:extLst>
                <a:ext uri="{FF2B5EF4-FFF2-40B4-BE49-F238E27FC236}">
                  <a16:creationId xmlns:a16="http://schemas.microsoft.com/office/drawing/2014/main" id="{00000000-0008-0000-1000-000021000000}"/>
                </a:ext>
              </a:extLst>
            </xdr:cNvPr>
            <xdr:cNvSpPr txBox="1"/>
          </xdr:nvSpPr>
          <xdr:spPr>
            <a:xfrm>
              <a:off x="9046570" y="259542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baseline="0">
                  <a:solidFill>
                    <a:srgbClr val="8D0B3A"/>
                  </a:solidFill>
                  <a:latin typeface="Arial Black" panose="020B0A04020102020204" pitchFamily="34" charset="0"/>
                  <a:ea typeface="+mn-ea"/>
                  <a:cs typeface="+mn-cs"/>
                </a:rPr>
                <a:t>HOME-OWNER SEGMENT </a:t>
              </a:r>
              <a:endParaRPr lang="lv-LV" sz="1400" b="0" baseline="0">
                <a:solidFill>
                  <a:srgbClr val="8D0B3A"/>
                </a:solidFill>
                <a:latin typeface="Arial Black" panose="020B0A04020102020204" pitchFamily="34" charset="0"/>
                <a:ea typeface="+mn-ea"/>
                <a:cs typeface="+mn-cs"/>
              </a:endParaRPr>
            </a:p>
          </xdr:txBody>
        </xdr:sp>
        <xdr:sp macro="" textlink="">
          <xdr:nvSpPr>
            <xdr:cNvPr id="34" name="Chevron 73">
              <a:extLst>
                <a:ext uri="{FF2B5EF4-FFF2-40B4-BE49-F238E27FC236}">
                  <a16:creationId xmlns:a16="http://schemas.microsoft.com/office/drawing/2014/main" id="{00000000-0008-0000-1000-000022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29" name="TextBox 28">
            <a:extLst>
              <a:ext uri="{FF2B5EF4-FFF2-40B4-BE49-F238E27FC236}">
                <a16:creationId xmlns:a16="http://schemas.microsoft.com/office/drawing/2014/main" id="{00000000-0008-0000-1000-00001D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0" baseline="0">
                <a:solidFill>
                  <a:schemeClr val="bg2">
                    <a:lumMod val="50000"/>
                  </a:schemeClr>
                </a:solidFill>
                <a:latin typeface="Arial Black" panose="020B0A04020102020204" pitchFamily="34" charset="0"/>
              </a:rPr>
              <a:t>6</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9</xdr:col>
      <xdr:colOff>443005</xdr:colOff>
      <xdr:row>2</xdr:row>
      <xdr:rowOff>27731</xdr:rowOff>
    </xdr:from>
    <xdr:to>
      <xdr:col>9</xdr:col>
      <xdr:colOff>3161131</xdr:colOff>
      <xdr:row>6</xdr:row>
      <xdr:rowOff>87175</xdr:rowOff>
    </xdr:to>
    <xdr:grpSp>
      <xdr:nvGrpSpPr>
        <xdr:cNvPr id="35" name="Group 34">
          <a:extLst>
            <a:ext uri="{FF2B5EF4-FFF2-40B4-BE49-F238E27FC236}">
              <a16:creationId xmlns:a16="http://schemas.microsoft.com/office/drawing/2014/main" id="{00000000-0008-0000-1000-000023000000}"/>
            </a:ext>
          </a:extLst>
        </xdr:cNvPr>
        <xdr:cNvGrpSpPr/>
      </xdr:nvGrpSpPr>
      <xdr:grpSpPr>
        <a:xfrm>
          <a:off x="11428505" y="408731"/>
          <a:ext cx="2718126" cy="821444"/>
          <a:chOff x="8428434" y="2539603"/>
          <a:chExt cx="2674144" cy="808108"/>
        </a:xfrm>
      </xdr:grpSpPr>
      <xdr:sp macro="" textlink="">
        <xdr:nvSpPr>
          <xdr:cNvPr id="36" name="Rounded Rectangle 75">
            <a:extLst>
              <a:ext uri="{FF2B5EF4-FFF2-40B4-BE49-F238E27FC236}">
                <a16:creationId xmlns:a16="http://schemas.microsoft.com/office/drawing/2014/main" id="{00000000-0008-0000-1000-000024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7" name="Chevron 76">
            <a:extLst>
              <a:ext uri="{FF2B5EF4-FFF2-40B4-BE49-F238E27FC236}">
                <a16:creationId xmlns:a16="http://schemas.microsoft.com/office/drawing/2014/main" id="{00000000-0008-0000-1000-000025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8" name="Chevron 77">
            <a:extLst>
              <a:ext uri="{FF2B5EF4-FFF2-40B4-BE49-F238E27FC236}">
                <a16:creationId xmlns:a16="http://schemas.microsoft.com/office/drawing/2014/main" id="{00000000-0008-0000-1000-000026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9" name="TextBox 38">
            <a:hlinkClick xmlns:r="http://schemas.openxmlformats.org/officeDocument/2006/relationships" r:id="rId2"/>
            <a:extLst>
              <a:ext uri="{FF2B5EF4-FFF2-40B4-BE49-F238E27FC236}">
                <a16:creationId xmlns:a16="http://schemas.microsoft.com/office/drawing/2014/main" id="{00000000-0008-0000-1000-000027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40" name="Chevron 79">
            <a:extLst>
              <a:ext uri="{FF2B5EF4-FFF2-40B4-BE49-F238E27FC236}">
                <a16:creationId xmlns:a16="http://schemas.microsoft.com/office/drawing/2014/main" id="{00000000-0008-0000-1000-000028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535873</xdr:colOff>
      <xdr:row>1</xdr:row>
      <xdr:rowOff>158731</xdr:rowOff>
    </xdr:from>
    <xdr:to>
      <xdr:col>9</xdr:col>
      <xdr:colOff>12607</xdr:colOff>
      <xdr:row>3</xdr:row>
      <xdr:rowOff>117282</xdr:rowOff>
    </xdr:to>
    <xdr:grpSp>
      <xdr:nvGrpSpPr>
        <xdr:cNvPr id="45" name="Group 44">
          <a:extLst>
            <a:ext uri="{FF2B5EF4-FFF2-40B4-BE49-F238E27FC236}">
              <a16:creationId xmlns:a16="http://schemas.microsoft.com/office/drawing/2014/main" id="{00000000-0008-0000-1000-00002D000000}"/>
            </a:ext>
          </a:extLst>
        </xdr:cNvPr>
        <xdr:cNvGrpSpPr/>
      </xdr:nvGrpSpPr>
      <xdr:grpSpPr>
        <a:xfrm>
          <a:off x="8272290" y="349231"/>
          <a:ext cx="2725817" cy="339551"/>
          <a:chOff x="6661284" y="182964"/>
          <a:chExt cx="2708258" cy="339551"/>
        </a:xfrm>
      </xdr:grpSpPr>
      <xdr:sp macro="" textlink="">
        <xdr:nvSpPr>
          <xdr:cNvPr id="46" name="Rounded Rectangle 85">
            <a:extLst>
              <a:ext uri="{FF2B5EF4-FFF2-40B4-BE49-F238E27FC236}">
                <a16:creationId xmlns:a16="http://schemas.microsoft.com/office/drawing/2014/main" id="{00000000-0008-0000-1000-00002E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7" name="Chevron 86">
            <a:extLst>
              <a:ext uri="{FF2B5EF4-FFF2-40B4-BE49-F238E27FC236}">
                <a16:creationId xmlns:a16="http://schemas.microsoft.com/office/drawing/2014/main" id="{00000000-0008-0000-1000-00002F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5</xdr:col>
      <xdr:colOff>436893</xdr:colOff>
      <xdr:row>1</xdr:row>
      <xdr:rowOff>123653</xdr:rowOff>
    </xdr:from>
    <xdr:to>
      <xdr:col>7</xdr:col>
      <xdr:colOff>44319</xdr:colOff>
      <xdr:row>3</xdr:row>
      <xdr:rowOff>173491</xdr:rowOff>
    </xdr:to>
    <xdr:sp macro="" textlink="">
      <xdr:nvSpPr>
        <xdr:cNvPr id="48" name="TextBox 47">
          <a:extLst>
            <a:ext uri="{FF2B5EF4-FFF2-40B4-BE49-F238E27FC236}">
              <a16:creationId xmlns:a16="http://schemas.microsoft.com/office/drawing/2014/main" id="{00000000-0008-0000-1000-000030000000}"/>
            </a:ext>
          </a:extLst>
        </xdr:cNvPr>
        <xdr:cNvSpPr txBox="1"/>
      </xdr:nvSpPr>
      <xdr:spPr>
        <a:xfrm>
          <a:off x="8157746" y="314153"/>
          <a:ext cx="817661" cy="43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3</a:t>
          </a:r>
          <a:endParaRPr lang="lv-LV" sz="1400" b="0">
            <a:solidFill>
              <a:schemeClr val="bg2">
                <a:lumMod val="50000"/>
              </a:schemeClr>
            </a:solidFill>
            <a:latin typeface="Arial Black" panose="020B0A04020102020204" pitchFamily="34" charset="0"/>
          </a:endParaRPr>
        </a:p>
      </xdr:txBody>
    </xdr:sp>
    <xdr:clientData/>
  </xdr:twoCellAnchor>
  <xdr:twoCellAnchor>
    <xdr:from>
      <xdr:col>6</xdr:col>
      <xdr:colOff>345373</xdr:colOff>
      <xdr:row>1</xdr:row>
      <xdr:rowOff>159132</xdr:rowOff>
    </xdr:from>
    <xdr:to>
      <xdr:col>9</xdr:col>
      <xdr:colOff>199697</xdr:colOff>
      <xdr:row>3</xdr:row>
      <xdr:rowOff>70362</xdr:rowOff>
    </xdr:to>
    <xdr:sp macro="" textlink="">
      <xdr:nvSpPr>
        <xdr:cNvPr id="49" name="TextBox 48">
          <a:hlinkClick xmlns:r="http://schemas.openxmlformats.org/officeDocument/2006/relationships" r:id="rId3"/>
          <a:extLst>
            <a:ext uri="{FF2B5EF4-FFF2-40B4-BE49-F238E27FC236}">
              <a16:creationId xmlns:a16="http://schemas.microsoft.com/office/drawing/2014/main" id="{00000000-0008-0000-1000-000031000000}"/>
            </a:ext>
          </a:extLst>
        </xdr:cNvPr>
        <xdr:cNvSpPr txBox="1"/>
      </xdr:nvSpPr>
      <xdr:spPr>
        <a:xfrm>
          <a:off x="8671344" y="349632"/>
          <a:ext cx="2476500" cy="292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clientData/>
  </xdr:twoCellAnchor>
  <xdr:twoCellAnchor>
    <xdr:from>
      <xdr:col>5</xdr:col>
      <xdr:colOff>542596</xdr:colOff>
      <xdr:row>3</xdr:row>
      <xdr:rowOff>187867</xdr:rowOff>
    </xdr:from>
    <xdr:to>
      <xdr:col>9</xdr:col>
      <xdr:colOff>19330</xdr:colOff>
      <xdr:row>5</xdr:row>
      <xdr:rowOff>148659</xdr:rowOff>
    </xdr:to>
    <xdr:grpSp>
      <xdr:nvGrpSpPr>
        <xdr:cNvPr id="50" name="Group 49">
          <a:extLst>
            <a:ext uri="{FF2B5EF4-FFF2-40B4-BE49-F238E27FC236}">
              <a16:creationId xmlns:a16="http://schemas.microsoft.com/office/drawing/2014/main" id="{00000000-0008-0000-1000-000032000000}"/>
            </a:ext>
          </a:extLst>
        </xdr:cNvPr>
        <xdr:cNvGrpSpPr/>
      </xdr:nvGrpSpPr>
      <xdr:grpSpPr>
        <a:xfrm>
          <a:off x="8279013" y="759367"/>
          <a:ext cx="2725817" cy="341792"/>
          <a:chOff x="6661284" y="182964"/>
          <a:chExt cx="2708258" cy="339551"/>
        </a:xfrm>
      </xdr:grpSpPr>
      <xdr:sp macro="" textlink="">
        <xdr:nvSpPr>
          <xdr:cNvPr id="51" name="Rounded Rectangle 90">
            <a:extLst>
              <a:ext uri="{FF2B5EF4-FFF2-40B4-BE49-F238E27FC236}">
                <a16:creationId xmlns:a16="http://schemas.microsoft.com/office/drawing/2014/main" id="{00000000-0008-0000-1000-000033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2" name="Chevron 91">
            <a:extLst>
              <a:ext uri="{FF2B5EF4-FFF2-40B4-BE49-F238E27FC236}">
                <a16:creationId xmlns:a16="http://schemas.microsoft.com/office/drawing/2014/main" id="{00000000-0008-0000-1000-000034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363302</xdr:colOff>
      <xdr:row>3</xdr:row>
      <xdr:rowOff>188267</xdr:rowOff>
    </xdr:from>
    <xdr:to>
      <xdr:col>9</xdr:col>
      <xdr:colOff>217626</xdr:colOff>
      <xdr:row>5</xdr:row>
      <xdr:rowOff>101738</xdr:rowOff>
    </xdr:to>
    <xdr:sp macro="" textlink="">
      <xdr:nvSpPr>
        <xdr:cNvPr id="53" name="TextBox 52">
          <a:hlinkClick xmlns:r="http://schemas.openxmlformats.org/officeDocument/2006/relationships" r:id="rId4"/>
          <a:extLst>
            <a:ext uri="{FF2B5EF4-FFF2-40B4-BE49-F238E27FC236}">
              <a16:creationId xmlns:a16="http://schemas.microsoft.com/office/drawing/2014/main" id="{00000000-0008-0000-1000-000035000000}"/>
            </a:ext>
          </a:extLst>
        </xdr:cNvPr>
        <xdr:cNvSpPr txBox="1"/>
      </xdr:nvSpPr>
      <xdr:spPr>
        <a:xfrm>
          <a:off x="8689273" y="759767"/>
          <a:ext cx="2476500" cy="29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clientData/>
  </xdr:twoCellAnchor>
  <xdr:twoCellAnchor>
    <xdr:from>
      <xdr:col>9</xdr:col>
      <xdr:colOff>3284396</xdr:colOff>
      <xdr:row>2</xdr:row>
      <xdr:rowOff>25494</xdr:rowOff>
    </xdr:from>
    <xdr:to>
      <xdr:col>10</xdr:col>
      <xdr:colOff>1534239</xdr:colOff>
      <xdr:row>6</xdr:row>
      <xdr:rowOff>1633</xdr:rowOff>
    </xdr:to>
    <xdr:sp macro="" textlink="">
      <xdr:nvSpPr>
        <xdr:cNvPr id="54" name="Rounded Rectangle 93">
          <a:hlinkClick xmlns:r="http://schemas.openxmlformats.org/officeDocument/2006/relationships" r:id="rId5"/>
          <a:extLst>
            <a:ext uri="{FF2B5EF4-FFF2-40B4-BE49-F238E27FC236}">
              <a16:creationId xmlns:a16="http://schemas.microsoft.com/office/drawing/2014/main" id="{00000000-0008-0000-1000-000036000000}"/>
            </a:ext>
          </a:extLst>
        </xdr:cNvPr>
        <xdr:cNvSpPr/>
      </xdr:nvSpPr>
      <xdr:spPr>
        <a:xfrm>
          <a:off x="14232543" y="406494"/>
          <a:ext cx="1678843" cy="738139"/>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5</xdr:col>
      <xdr:colOff>446418</xdr:colOff>
      <xdr:row>3</xdr:row>
      <xdr:rowOff>168897</xdr:rowOff>
    </xdr:from>
    <xdr:to>
      <xdr:col>7</xdr:col>
      <xdr:colOff>53844</xdr:colOff>
      <xdr:row>6</xdr:row>
      <xdr:rowOff>30476</xdr:rowOff>
    </xdr:to>
    <xdr:sp macro="" textlink="">
      <xdr:nvSpPr>
        <xdr:cNvPr id="59" name="TextBox 58">
          <a:extLst>
            <a:ext uri="{FF2B5EF4-FFF2-40B4-BE49-F238E27FC236}">
              <a16:creationId xmlns:a16="http://schemas.microsoft.com/office/drawing/2014/main" id="{00000000-0008-0000-1000-00003B000000}"/>
            </a:ext>
          </a:extLst>
        </xdr:cNvPr>
        <xdr:cNvSpPr txBox="1"/>
      </xdr:nvSpPr>
      <xdr:spPr>
        <a:xfrm>
          <a:off x="8167271" y="740397"/>
          <a:ext cx="817661" cy="433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4</a:t>
          </a:r>
          <a:endParaRPr lang="lv-LV" sz="1400" b="0">
            <a:solidFill>
              <a:schemeClr val="bg2">
                <a:lumMod val="50000"/>
              </a:schemeClr>
            </a:solidFill>
            <a:latin typeface="Arial Black" panose="020B0A04020102020204" pitchFamily="34" charset="0"/>
          </a:endParaRPr>
        </a:p>
      </xdr:txBody>
    </xdr:sp>
    <xdr:clientData/>
  </xdr:twoCellAnchor>
  <xdr:twoCellAnchor>
    <xdr:from>
      <xdr:col>10</xdr:col>
      <xdr:colOff>522194</xdr:colOff>
      <xdr:row>28</xdr:row>
      <xdr:rowOff>29134</xdr:rowOff>
    </xdr:from>
    <xdr:to>
      <xdr:col>11</xdr:col>
      <xdr:colOff>88584</xdr:colOff>
      <xdr:row>31</xdr:row>
      <xdr:rowOff>138928</xdr:rowOff>
    </xdr:to>
    <xdr:grpSp>
      <xdr:nvGrpSpPr>
        <xdr:cNvPr id="60" name="Group 59">
          <a:extLst>
            <a:ext uri="{FF2B5EF4-FFF2-40B4-BE49-F238E27FC236}">
              <a16:creationId xmlns:a16="http://schemas.microsoft.com/office/drawing/2014/main" id="{00000000-0008-0000-1000-00003C000000}"/>
            </a:ext>
          </a:extLst>
        </xdr:cNvPr>
        <xdr:cNvGrpSpPr/>
      </xdr:nvGrpSpPr>
      <xdr:grpSpPr>
        <a:xfrm>
          <a:off x="14936694" y="15057467"/>
          <a:ext cx="2677890" cy="681294"/>
          <a:chOff x="183619" y="339002"/>
          <a:chExt cx="2891710" cy="1338403"/>
        </a:xfrm>
      </xdr:grpSpPr>
      <xdr:grpSp>
        <xdr:nvGrpSpPr>
          <xdr:cNvPr id="61" name="Group 60">
            <a:extLst>
              <a:ext uri="{FF2B5EF4-FFF2-40B4-BE49-F238E27FC236}">
                <a16:creationId xmlns:a16="http://schemas.microsoft.com/office/drawing/2014/main" id="{00000000-0008-0000-1000-00003D000000}"/>
              </a:ext>
            </a:extLst>
          </xdr:cNvPr>
          <xdr:cNvGrpSpPr/>
        </xdr:nvGrpSpPr>
        <xdr:grpSpPr>
          <a:xfrm>
            <a:off x="259556" y="339002"/>
            <a:ext cx="2815773" cy="1338403"/>
            <a:chOff x="8428434" y="2495224"/>
            <a:chExt cx="2815773" cy="1338403"/>
          </a:xfrm>
        </xdr:grpSpPr>
        <xdr:sp macro="" textlink="">
          <xdr:nvSpPr>
            <xdr:cNvPr id="63" name="Rounded Rectangle 11">
              <a:extLst>
                <a:ext uri="{FF2B5EF4-FFF2-40B4-BE49-F238E27FC236}">
                  <a16:creationId xmlns:a16="http://schemas.microsoft.com/office/drawing/2014/main" id="{00000000-0008-0000-1000-00003F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4" name="Chevron 12">
              <a:extLst>
                <a:ext uri="{FF2B5EF4-FFF2-40B4-BE49-F238E27FC236}">
                  <a16:creationId xmlns:a16="http://schemas.microsoft.com/office/drawing/2014/main" id="{00000000-0008-0000-1000-000040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5" name="TextBox 64">
              <a:hlinkClick xmlns:r="http://schemas.openxmlformats.org/officeDocument/2006/relationships" r:id="rId1"/>
              <a:extLst>
                <a:ext uri="{FF2B5EF4-FFF2-40B4-BE49-F238E27FC236}">
                  <a16:creationId xmlns:a16="http://schemas.microsoft.com/office/drawing/2014/main" id="{00000000-0008-0000-1000-000041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a:solidFill>
                    <a:schemeClr val="bg1"/>
                  </a:solidFill>
                  <a:latin typeface="Arial Black" panose="020B0A04020102020204" pitchFamily="34" charset="0"/>
                </a:rPr>
                <a:t>GO</a:t>
              </a:r>
              <a:r>
                <a:rPr lang="lv-LV" sz="1050" b="0" baseline="0">
                  <a:solidFill>
                    <a:schemeClr val="bg1"/>
                  </a:solidFill>
                  <a:latin typeface="Arial Black" panose="020B0A04020102020204" pitchFamily="34" charset="0"/>
                </a:rPr>
                <a:t> BACK TO THE EVALUATION MATRIX</a:t>
              </a:r>
              <a:endParaRPr lang="lv-LV" sz="1050" b="0">
                <a:solidFill>
                  <a:schemeClr val="bg1"/>
                </a:solidFill>
                <a:latin typeface="Arial Black" panose="020B0A04020102020204" pitchFamily="34" charset="0"/>
              </a:endParaRPr>
            </a:p>
          </xdr:txBody>
        </xdr:sp>
      </xdr:grpSp>
      <xdr:sp macro="" textlink="">
        <xdr:nvSpPr>
          <xdr:cNvPr id="62" name="TextBox 61">
            <a:extLst>
              <a:ext uri="{FF2B5EF4-FFF2-40B4-BE49-F238E27FC236}">
                <a16:creationId xmlns:a16="http://schemas.microsoft.com/office/drawing/2014/main" id="{00000000-0008-0000-1000-00003E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3</xdr:col>
      <xdr:colOff>651570</xdr:colOff>
      <xdr:row>2</xdr:row>
      <xdr:rowOff>60112</xdr:rowOff>
    </xdr:from>
    <xdr:to>
      <xdr:col>5</xdr:col>
      <xdr:colOff>301294</xdr:colOff>
      <xdr:row>4</xdr:row>
      <xdr:rowOff>18663</xdr:rowOff>
    </xdr:to>
    <xdr:sp macro="" textlink="">
      <xdr:nvSpPr>
        <xdr:cNvPr id="66" name="Rounded Rectangle 65">
          <a:extLst>
            <a:ext uri="{FF2B5EF4-FFF2-40B4-BE49-F238E27FC236}">
              <a16:creationId xmlns:a16="http://schemas.microsoft.com/office/drawing/2014/main" id="{00000000-0008-0000-1000-000042000000}"/>
            </a:ext>
          </a:extLst>
        </xdr:cNvPr>
        <xdr:cNvSpPr/>
      </xdr:nvSpPr>
      <xdr:spPr>
        <a:xfrm>
          <a:off x="5324423" y="441112"/>
          <a:ext cx="2697724"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989569</xdr:colOff>
      <xdr:row>1</xdr:row>
      <xdr:rowOff>146237</xdr:rowOff>
    </xdr:from>
    <xdr:to>
      <xdr:col>5</xdr:col>
      <xdr:colOff>418488</xdr:colOff>
      <xdr:row>5</xdr:row>
      <xdr:rowOff>86977</xdr:rowOff>
    </xdr:to>
    <xdr:sp macro="" textlink="">
      <xdr:nvSpPr>
        <xdr:cNvPr id="67" name="TextBox 66">
          <a:hlinkClick xmlns:r="http://schemas.openxmlformats.org/officeDocument/2006/relationships" r:id="rId6"/>
          <a:extLst>
            <a:ext uri="{FF2B5EF4-FFF2-40B4-BE49-F238E27FC236}">
              <a16:creationId xmlns:a16="http://schemas.microsoft.com/office/drawing/2014/main" id="{00000000-0008-0000-1000-000043000000}"/>
            </a:ext>
          </a:extLst>
        </xdr:cNvPr>
        <xdr:cNvSpPr txBox="1"/>
      </xdr:nvSpPr>
      <xdr:spPr>
        <a:xfrm>
          <a:off x="5662422" y="336737"/>
          <a:ext cx="2476919" cy="702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300" b="0" baseline="0">
              <a:solidFill>
                <a:srgbClr val="8D0B3A"/>
              </a:solidFill>
              <a:latin typeface="Arial Black" panose="020B0A04020102020204" pitchFamily="34" charset="0"/>
            </a:rPr>
            <a:t>COMMITTMENT &amp; MANAGEMENT</a:t>
          </a:r>
          <a:endParaRPr lang="lv-LV" sz="1300" b="0">
            <a:solidFill>
              <a:srgbClr val="8D0B3A"/>
            </a:solidFill>
            <a:latin typeface="Arial Black" panose="020B0A04020102020204" pitchFamily="34" charset="0"/>
          </a:endParaRPr>
        </a:p>
      </xdr:txBody>
    </xdr:sp>
    <xdr:clientData/>
  </xdr:twoCellAnchor>
  <xdr:twoCellAnchor>
    <xdr:from>
      <xdr:col>3</xdr:col>
      <xdr:colOff>730432</xdr:colOff>
      <xdr:row>2</xdr:row>
      <xdr:rowOff>127067</xdr:rowOff>
    </xdr:from>
    <xdr:to>
      <xdr:col>3</xdr:col>
      <xdr:colOff>1255373</xdr:colOff>
      <xdr:row>3</xdr:row>
      <xdr:rowOff>171028</xdr:rowOff>
    </xdr:to>
    <xdr:sp macro="" textlink="">
      <xdr:nvSpPr>
        <xdr:cNvPr id="68" name="Chevron 67">
          <a:extLst>
            <a:ext uri="{FF2B5EF4-FFF2-40B4-BE49-F238E27FC236}">
              <a16:creationId xmlns:a16="http://schemas.microsoft.com/office/drawing/2014/main" id="{00000000-0008-0000-1000-000044000000}"/>
            </a:ext>
          </a:extLst>
        </xdr:cNvPr>
        <xdr:cNvSpPr/>
      </xdr:nvSpPr>
      <xdr:spPr>
        <a:xfrm>
          <a:off x="5403285" y="508067"/>
          <a:ext cx="52494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572620</xdr:colOff>
      <xdr:row>2</xdr:row>
      <xdr:rowOff>79381</xdr:rowOff>
    </xdr:from>
    <xdr:to>
      <xdr:col>3</xdr:col>
      <xdr:colOff>1381315</xdr:colOff>
      <xdr:row>4</xdr:row>
      <xdr:rowOff>126838</xdr:rowOff>
    </xdr:to>
    <xdr:sp macro="" textlink="">
      <xdr:nvSpPr>
        <xdr:cNvPr id="69" name="TextBox 68">
          <a:extLst>
            <a:ext uri="{FF2B5EF4-FFF2-40B4-BE49-F238E27FC236}">
              <a16:creationId xmlns:a16="http://schemas.microsoft.com/office/drawing/2014/main" id="{00000000-0008-0000-1000-000045000000}"/>
            </a:ext>
          </a:extLst>
        </xdr:cNvPr>
        <xdr:cNvSpPr txBox="1"/>
      </xdr:nvSpPr>
      <xdr:spPr>
        <a:xfrm>
          <a:off x="5245473" y="460381"/>
          <a:ext cx="808695" cy="428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1</a:t>
          </a:r>
          <a:endParaRPr lang="lv-LV" sz="1400" b="0">
            <a:solidFill>
              <a:schemeClr val="bg2">
                <a:lumMod val="50000"/>
              </a:schemeClr>
            </a:solidFill>
            <a:latin typeface="Arial Black" panose="020B0A04020102020204" pitchFamily="34" charset="0"/>
          </a:endParaRPr>
        </a:p>
      </xdr:txBody>
    </xdr:sp>
    <xdr:clientData/>
  </xdr:twoCellAnchor>
  <xdr:twoCellAnchor>
    <xdr:from>
      <xdr:col>3</xdr:col>
      <xdr:colOff>653251</xdr:colOff>
      <xdr:row>4</xdr:row>
      <xdr:rowOff>105336</xdr:rowOff>
    </xdr:from>
    <xdr:to>
      <xdr:col>5</xdr:col>
      <xdr:colOff>295832</xdr:colOff>
      <xdr:row>6</xdr:row>
      <xdr:rowOff>66128</xdr:rowOff>
    </xdr:to>
    <xdr:sp macro="" textlink="">
      <xdr:nvSpPr>
        <xdr:cNvPr id="57" name="Rounded Rectangle 56">
          <a:extLst>
            <a:ext uri="{FF2B5EF4-FFF2-40B4-BE49-F238E27FC236}">
              <a16:creationId xmlns:a16="http://schemas.microsoft.com/office/drawing/2014/main" id="{00000000-0008-0000-1000-000039000000}"/>
            </a:ext>
          </a:extLst>
        </xdr:cNvPr>
        <xdr:cNvSpPr/>
      </xdr:nvSpPr>
      <xdr:spPr>
        <a:xfrm>
          <a:off x="5326104" y="867336"/>
          <a:ext cx="2690581" cy="341792"/>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3</xdr:col>
      <xdr:colOff>1038875</xdr:colOff>
      <xdr:row>4</xdr:row>
      <xdr:rowOff>105737</xdr:rowOff>
    </xdr:from>
    <xdr:to>
      <xdr:col>5</xdr:col>
      <xdr:colOff>460651</xdr:colOff>
      <xdr:row>6</xdr:row>
      <xdr:rowOff>19208</xdr:rowOff>
    </xdr:to>
    <xdr:sp macro="" textlink="">
      <xdr:nvSpPr>
        <xdr:cNvPr id="58" name="TextBox 57">
          <a:hlinkClick xmlns:r="http://schemas.openxmlformats.org/officeDocument/2006/relationships" r:id="rId7"/>
          <a:extLst>
            <a:ext uri="{FF2B5EF4-FFF2-40B4-BE49-F238E27FC236}">
              <a16:creationId xmlns:a16="http://schemas.microsoft.com/office/drawing/2014/main" id="{00000000-0008-0000-1000-00003A000000}"/>
            </a:ext>
          </a:extLst>
        </xdr:cNvPr>
        <xdr:cNvSpPr txBox="1"/>
      </xdr:nvSpPr>
      <xdr:spPr>
        <a:xfrm>
          <a:off x="5711728" y="867737"/>
          <a:ext cx="2469776" cy="294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clientData/>
  </xdr:twoCellAnchor>
  <xdr:twoCellAnchor>
    <xdr:from>
      <xdr:col>3</xdr:col>
      <xdr:colOff>732113</xdr:colOff>
      <xdr:row>4</xdr:row>
      <xdr:rowOff>174532</xdr:rowOff>
    </xdr:from>
    <xdr:to>
      <xdr:col>3</xdr:col>
      <xdr:colOff>1257054</xdr:colOff>
      <xdr:row>6</xdr:row>
      <xdr:rowOff>27993</xdr:rowOff>
    </xdr:to>
    <xdr:sp macro="" textlink="">
      <xdr:nvSpPr>
        <xdr:cNvPr id="70" name="Chevron 69">
          <a:extLst>
            <a:ext uri="{FF2B5EF4-FFF2-40B4-BE49-F238E27FC236}">
              <a16:creationId xmlns:a16="http://schemas.microsoft.com/office/drawing/2014/main" id="{00000000-0008-0000-1000-000046000000}"/>
            </a:ext>
          </a:extLst>
        </xdr:cNvPr>
        <xdr:cNvSpPr/>
      </xdr:nvSpPr>
      <xdr:spPr>
        <a:xfrm>
          <a:off x="5404966" y="936532"/>
          <a:ext cx="52494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clientData/>
  </xdr:twoCellAnchor>
  <xdr:twoCellAnchor>
    <xdr:from>
      <xdr:col>3</xdr:col>
      <xdr:colOff>574301</xdr:colOff>
      <xdr:row>4</xdr:row>
      <xdr:rowOff>124605</xdr:rowOff>
    </xdr:from>
    <xdr:to>
      <xdr:col>3</xdr:col>
      <xdr:colOff>1382996</xdr:colOff>
      <xdr:row>6</xdr:row>
      <xdr:rowOff>176684</xdr:rowOff>
    </xdr:to>
    <xdr:sp macro="" textlink="">
      <xdr:nvSpPr>
        <xdr:cNvPr id="71" name="TextBox 70">
          <a:extLst>
            <a:ext uri="{FF2B5EF4-FFF2-40B4-BE49-F238E27FC236}">
              <a16:creationId xmlns:a16="http://schemas.microsoft.com/office/drawing/2014/main" id="{00000000-0008-0000-1000-000047000000}"/>
            </a:ext>
          </a:extLst>
        </xdr:cNvPr>
        <xdr:cNvSpPr txBox="1"/>
      </xdr:nvSpPr>
      <xdr:spPr>
        <a:xfrm>
          <a:off x="5247154" y="886605"/>
          <a:ext cx="808695" cy="4330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2</a:t>
          </a:r>
          <a:endParaRPr lang="lv-LV" sz="1400" b="0">
            <a:solidFill>
              <a:schemeClr val="bg2">
                <a:lumMod val="50000"/>
              </a:schemeClr>
            </a:solidFill>
            <a:latin typeface="Arial Black" panose="020B0A04020102020204" pitchFamily="34" charset="0"/>
          </a:endParaRPr>
        </a:p>
      </xdr:txBody>
    </xdr:sp>
    <xdr:clientData/>
  </xdr:twoCellAnchor>
  <xdr:twoCellAnchor>
    <xdr:from>
      <xdr:col>5</xdr:col>
      <xdr:colOff>548335</xdr:colOff>
      <xdr:row>6</xdr:row>
      <xdr:rowOff>20651</xdr:rowOff>
    </xdr:from>
    <xdr:to>
      <xdr:col>9</xdr:col>
      <xdr:colOff>25069</xdr:colOff>
      <xdr:row>7</xdr:row>
      <xdr:rowOff>173624</xdr:rowOff>
    </xdr:to>
    <xdr:grpSp>
      <xdr:nvGrpSpPr>
        <xdr:cNvPr id="72" name="Group 71">
          <a:extLst>
            <a:ext uri="{FF2B5EF4-FFF2-40B4-BE49-F238E27FC236}">
              <a16:creationId xmlns:a16="http://schemas.microsoft.com/office/drawing/2014/main" id="{00000000-0008-0000-1000-000048000000}"/>
            </a:ext>
          </a:extLst>
        </xdr:cNvPr>
        <xdr:cNvGrpSpPr/>
      </xdr:nvGrpSpPr>
      <xdr:grpSpPr>
        <a:xfrm>
          <a:off x="8284752" y="1163651"/>
          <a:ext cx="2725817" cy="343473"/>
          <a:chOff x="6661284" y="182964"/>
          <a:chExt cx="2708258" cy="339551"/>
        </a:xfrm>
      </xdr:grpSpPr>
      <xdr:sp macro="" textlink="">
        <xdr:nvSpPr>
          <xdr:cNvPr id="73" name="Rounded Rectangle 72">
            <a:extLst>
              <a:ext uri="{FF2B5EF4-FFF2-40B4-BE49-F238E27FC236}">
                <a16:creationId xmlns:a16="http://schemas.microsoft.com/office/drawing/2014/main" id="{00000000-0008-0000-1000-000049000000}"/>
              </a:ext>
            </a:extLst>
          </xdr:cNvPr>
          <xdr:cNvSpPr/>
        </xdr:nvSpPr>
        <xdr:spPr>
          <a:xfrm>
            <a:off x="6661284" y="182964"/>
            <a:ext cx="2708258" cy="339551"/>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4" name="Chevron 73">
            <a:extLst>
              <a:ext uri="{FF2B5EF4-FFF2-40B4-BE49-F238E27FC236}">
                <a16:creationId xmlns:a16="http://schemas.microsoft.com/office/drawing/2014/main" id="{00000000-0008-0000-1000-00004A000000}"/>
              </a:ext>
            </a:extLst>
          </xdr:cNvPr>
          <xdr:cNvSpPr/>
        </xdr:nvSpPr>
        <xdr:spPr>
          <a:xfrm>
            <a:off x="6745658" y="230464"/>
            <a:ext cx="530251" cy="234461"/>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6</xdr:col>
      <xdr:colOff>369041</xdr:colOff>
      <xdr:row>6</xdr:row>
      <xdr:rowOff>21051</xdr:rowOff>
    </xdr:from>
    <xdr:to>
      <xdr:col>9</xdr:col>
      <xdr:colOff>223365</xdr:colOff>
      <xdr:row>7</xdr:row>
      <xdr:rowOff>126703</xdr:rowOff>
    </xdr:to>
    <xdr:sp macro="" textlink="">
      <xdr:nvSpPr>
        <xdr:cNvPr id="75" name="TextBox 74">
          <a:hlinkClick xmlns:r="http://schemas.openxmlformats.org/officeDocument/2006/relationships" r:id="rId8"/>
          <a:extLst>
            <a:ext uri="{FF2B5EF4-FFF2-40B4-BE49-F238E27FC236}">
              <a16:creationId xmlns:a16="http://schemas.microsoft.com/office/drawing/2014/main" id="{00000000-0008-0000-1000-00004B000000}"/>
            </a:ext>
          </a:extLst>
        </xdr:cNvPr>
        <xdr:cNvSpPr txBox="1"/>
      </xdr:nvSpPr>
      <xdr:spPr>
        <a:xfrm>
          <a:off x="8695012" y="1164051"/>
          <a:ext cx="2476500" cy="296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clientData/>
  </xdr:twoCellAnchor>
  <xdr:twoCellAnchor>
    <xdr:from>
      <xdr:col>5</xdr:col>
      <xdr:colOff>452157</xdr:colOff>
      <xdr:row>6</xdr:row>
      <xdr:rowOff>1681</xdr:rowOff>
    </xdr:from>
    <xdr:to>
      <xdr:col>7</xdr:col>
      <xdr:colOff>59583</xdr:colOff>
      <xdr:row>8</xdr:row>
      <xdr:rowOff>44235</xdr:rowOff>
    </xdr:to>
    <xdr:sp macro="" textlink="">
      <xdr:nvSpPr>
        <xdr:cNvPr id="76" name="TextBox 75">
          <a:extLst>
            <a:ext uri="{FF2B5EF4-FFF2-40B4-BE49-F238E27FC236}">
              <a16:creationId xmlns:a16="http://schemas.microsoft.com/office/drawing/2014/main" id="{00000000-0008-0000-1000-00004C000000}"/>
            </a:ext>
          </a:extLst>
        </xdr:cNvPr>
        <xdr:cNvSpPr txBox="1"/>
      </xdr:nvSpPr>
      <xdr:spPr>
        <a:xfrm>
          <a:off x="8173010" y="1144681"/>
          <a:ext cx="817661" cy="43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2">
                  <a:lumMod val="50000"/>
                </a:schemeClr>
              </a:solidFill>
              <a:latin typeface="Arial Black" panose="020B0A04020102020204" pitchFamily="34" charset="0"/>
            </a:rPr>
            <a:t>5</a:t>
          </a:r>
          <a:endParaRPr lang="lv-LV" sz="1400" b="0">
            <a:solidFill>
              <a:schemeClr val="bg2">
                <a:lumMod val="50000"/>
              </a:schemeClr>
            </a:solidFill>
            <a:latin typeface="Arial Black" panose="020B0A040201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7</xdr:row>
          <xdr:rowOff>28575</xdr:rowOff>
        </xdr:from>
        <xdr:to>
          <xdr:col>2</xdr:col>
          <xdr:colOff>581025</xdr:colOff>
          <xdr:row>7</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xdr:row>
          <xdr:rowOff>28575</xdr:rowOff>
        </xdr:from>
        <xdr:to>
          <xdr:col>2</xdr:col>
          <xdr:colOff>581025</xdr:colOff>
          <xdr:row>8</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xdr:row>
          <xdr:rowOff>28575</xdr:rowOff>
        </xdr:from>
        <xdr:to>
          <xdr:col>2</xdr:col>
          <xdr:colOff>581025</xdr:colOff>
          <xdr:row>9</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28575</xdr:rowOff>
        </xdr:from>
        <xdr:to>
          <xdr:col>2</xdr:col>
          <xdr:colOff>581025</xdr:colOff>
          <xdr:row>10</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xdr:row>
          <xdr:rowOff>28575</xdr:rowOff>
        </xdr:from>
        <xdr:to>
          <xdr:col>2</xdr:col>
          <xdr:colOff>581025</xdr:colOff>
          <xdr:row>11</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28575</xdr:rowOff>
        </xdr:from>
        <xdr:to>
          <xdr:col>2</xdr:col>
          <xdr:colOff>581025</xdr:colOff>
          <xdr:row>12</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504825</xdr:colOff>
      <xdr:row>7</xdr:row>
      <xdr:rowOff>38100</xdr:rowOff>
    </xdr:from>
    <xdr:to>
      <xdr:col>12</xdr:col>
      <xdr:colOff>276225</xdr:colOff>
      <xdr:row>13</xdr:row>
      <xdr:rowOff>9525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162425" y="1428750"/>
          <a:ext cx="3429000"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v-LV" sz="1100"/>
            <a:t>Add a brief</a:t>
          </a:r>
          <a:r>
            <a:rPr lang="lv-LV" sz="1100" baseline="0"/>
            <a:t> description or comment here ...</a:t>
          </a:r>
          <a:endParaRPr lang="lv-LV" sz="1100"/>
        </a:p>
      </xdr:txBody>
    </xdr:sp>
    <xdr:clientData/>
  </xdr:twoCellAnchor>
  <xdr:twoCellAnchor>
    <xdr:from>
      <xdr:col>2</xdr:col>
      <xdr:colOff>371475</xdr:colOff>
      <xdr:row>17</xdr:row>
      <xdr:rowOff>19050</xdr:rowOff>
    </xdr:from>
    <xdr:to>
      <xdr:col>3</xdr:col>
      <xdr:colOff>468382</xdr:colOff>
      <xdr:row>19</xdr:row>
      <xdr:rowOff>130865</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1599142" y="3627967"/>
          <a:ext cx="710740" cy="492815"/>
          <a:chOff x="1590675" y="3600450"/>
          <a:chExt cx="706507" cy="492815"/>
        </a:xfrm>
      </xdr:grpSpPr>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1590675" y="3600450"/>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xnSp macro="">
        <xdr:nvCxnSpPr>
          <xdr:cNvPr id="10" name="Straight Arrow Connector 9">
            <a:extLst>
              <a:ext uri="{FF2B5EF4-FFF2-40B4-BE49-F238E27FC236}">
                <a16:creationId xmlns:a16="http://schemas.microsoft.com/office/drawing/2014/main" id="{00000000-0008-0000-0100-00000A000000}"/>
              </a:ext>
            </a:extLst>
          </xdr:cNvPr>
          <xdr:cNvCxnSpPr/>
        </xdr:nvCxnSpPr>
        <xdr:spPr>
          <a:xfrm flipH="1">
            <a:off x="1661487" y="3846027"/>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123825</xdr:colOff>
      <xdr:row>17</xdr:row>
      <xdr:rowOff>19050</xdr:rowOff>
    </xdr:from>
    <xdr:to>
      <xdr:col>5</xdr:col>
      <xdr:colOff>220732</xdr:colOff>
      <xdr:row>19</xdr:row>
      <xdr:rowOff>130865</xdr:rowOff>
    </xdr:to>
    <xdr:grpSp>
      <xdr:nvGrpSpPr>
        <xdr:cNvPr id="5" name="Group 4">
          <a:hlinkClick xmlns:r="http://schemas.openxmlformats.org/officeDocument/2006/relationships" r:id="rId2"/>
          <a:extLst>
            <a:ext uri="{FF2B5EF4-FFF2-40B4-BE49-F238E27FC236}">
              <a16:creationId xmlns:a16="http://schemas.microsoft.com/office/drawing/2014/main" id="{00000000-0008-0000-0100-000005000000}"/>
            </a:ext>
          </a:extLst>
        </xdr:cNvPr>
        <xdr:cNvGrpSpPr/>
      </xdr:nvGrpSpPr>
      <xdr:grpSpPr>
        <a:xfrm>
          <a:off x="2579158" y="3627967"/>
          <a:ext cx="710741" cy="492815"/>
          <a:chOff x="2562225" y="3600450"/>
          <a:chExt cx="706507" cy="492815"/>
        </a:xfrm>
      </xdr:grpSpPr>
      <xdr:sp macro="" textlink="">
        <xdr:nvSpPr>
          <xdr:cNvPr id="13" name="Rounded Rectangle 12">
            <a:extLst>
              <a:ext uri="{FF2B5EF4-FFF2-40B4-BE49-F238E27FC236}">
                <a16:creationId xmlns:a16="http://schemas.microsoft.com/office/drawing/2014/main" id="{00000000-0008-0000-0100-00000D000000}"/>
              </a:ext>
            </a:extLst>
          </xdr:cNvPr>
          <xdr:cNvSpPr/>
        </xdr:nvSpPr>
        <xdr:spPr>
          <a:xfrm rot="10800000">
            <a:off x="2562225" y="3600450"/>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rot="10800000" flipH="1">
            <a:off x="2652087" y="3846027"/>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657225</xdr:colOff>
          <xdr:row>12</xdr:row>
          <xdr:rowOff>171450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28575</xdr:rowOff>
        </xdr:from>
        <xdr:to>
          <xdr:col>2</xdr:col>
          <xdr:colOff>657225</xdr:colOff>
          <xdr:row>14</xdr:row>
          <xdr:rowOff>171450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15</xdr:row>
          <xdr:rowOff>28575</xdr:rowOff>
        </xdr:from>
        <xdr:to>
          <xdr:col>2</xdr:col>
          <xdr:colOff>657225</xdr:colOff>
          <xdr:row>15</xdr:row>
          <xdr:rowOff>171450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17</xdr:row>
          <xdr:rowOff>28575</xdr:rowOff>
        </xdr:from>
        <xdr:to>
          <xdr:col>2</xdr:col>
          <xdr:colOff>657225</xdr:colOff>
          <xdr:row>17</xdr:row>
          <xdr:rowOff>171450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2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33</xdr:row>
          <xdr:rowOff>28575</xdr:rowOff>
        </xdr:from>
        <xdr:to>
          <xdr:col>2</xdr:col>
          <xdr:colOff>657225</xdr:colOff>
          <xdr:row>33</xdr:row>
          <xdr:rowOff>171450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2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22</xdr:row>
          <xdr:rowOff>28575</xdr:rowOff>
        </xdr:from>
        <xdr:to>
          <xdr:col>2</xdr:col>
          <xdr:colOff>657225</xdr:colOff>
          <xdr:row>22</xdr:row>
          <xdr:rowOff>171450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2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25</xdr:row>
          <xdr:rowOff>28575</xdr:rowOff>
        </xdr:from>
        <xdr:to>
          <xdr:col>2</xdr:col>
          <xdr:colOff>657225</xdr:colOff>
          <xdr:row>25</xdr:row>
          <xdr:rowOff>171450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2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2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0</xdr:rowOff>
        </xdr:from>
        <xdr:to>
          <xdr:col>2</xdr:col>
          <xdr:colOff>657225</xdr:colOff>
          <xdr:row>28</xdr:row>
          <xdr:rowOff>142875</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2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33</xdr:row>
          <xdr:rowOff>28575</xdr:rowOff>
        </xdr:from>
        <xdr:to>
          <xdr:col>2</xdr:col>
          <xdr:colOff>657225</xdr:colOff>
          <xdr:row>33</xdr:row>
          <xdr:rowOff>171450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2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39</xdr:row>
          <xdr:rowOff>28575</xdr:rowOff>
        </xdr:from>
        <xdr:to>
          <xdr:col>2</xdr:col>
          <xdr:colOff>657225</xdr:colOff>
          <xdr:row>39</xdr:row>
          <xdr:rowOff>171450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2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40</xdr:row>
          <xdr:rowOff>28575</xdr:rowOff>
        </xdr:from>
        <xdr:to>
          <xdr:col>2</xdr:col>
          <xdr:colOff>657225</xdr:colOff>
          <xdr:row>40</xdr:row>
          <xdr:rowOff>171450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41</xdr:row>
          <xdr:rowOff>28575</xdr:rowOff>
        </xdr:from>
        <xdr:to>
          <xdr:col>2</xdr:col>
          <xdr:colOff>657225</xdr:colOff>
          <xdr:row>41</xdr:row>
          <xdr:rowOff>171450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42</xdr:row>
          <xdr:rowOff>28575</xdr:rowOff>
        </xdr:from>
        <xdr:to>
          <xdr:col>2</xdr:col>
          <xdr:colOff>657225</xdr:colOff>
          <xdr:row>42</xdr:row>
          <xdr:rowOff>171450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2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43</xdr:row>
          <xdr:rowOff>28575</xdr:rowOff>
        </xdr:from>
        <xdr:to>
          <xdr:col>2</xdr:col>
          <xdr:colOff>657225</xdr:colOff>
          <xdr:row>43</xdr:row>
          <xdr:rowOff>171450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2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44</xdr:row>
          <xdr:rowOff>28575</xdr:rowOff>
        </xdr:from>
        <xdr:to>
          <xdr:col>2</xdr:col>
          <xdr:colOff>657225</xdr:colOff>
          <xdr:row>44</xdr:row>
          <xdr:rowOff>171450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2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45</xdr:row>
          <xdr:rowOff>28575</xdr:rowOff>
        </xdr:from>
        <xdr:to>
          <xdr:col>2</xdr:col>
          <xdr:colOff>657225</xdr:colOff>
          <xdr:row>45</xdr:row>
          <xdr:rowOff>171450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2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46</xdr:row>
          <xdr:rowOff>28575</xdr:rowOff>
        </xdr:from>
        <xdr:to>
          <xdr:col>2</xdr:col>
          <xdr:colOff>657225</xdr:colOff>
          <xdr:row>46</xdr:row>
          <xdr:rowOff>171450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2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37</xdr:row>
          <xdr:rowOff>28575</xdr:rowOff>
        </xdr:from>
        <xdr:to>
          <xdr:col>2</xdr:col>
          <xdr:colOff>657225</xdr:colOff>
          <xdr:row>37</xdr:row>
          <xdr:rowOff>171450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2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24</xdr:row>
          <xdr:rowOff>28575</xdr:rowOff>
        </xdr:from>
        <xdr:to>
          <xdr:col>2</xdr:col>
          <xdr:colOff>657225</xdr:colOff>
          <xdr:row>24</xdr:row>
          <xdr:rowOff>171450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2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38</xdr:row>
          <xdr:rowOff>28575</xdr:rowOff>
        </xdr:from>
        <xdr:to>
          <xdr:col>2</xdr:col>
          <xdr:colOff>657225</xdr:colOff>
          <xdr:row>38</xdr:row>
          <xdr:rowOff>171450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2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2438400</xdr:colOff>
      <xdr:row>2</xdr:row>
      <xdr:rowOff>95250</xdr:rowOff>
    </xdr:from>
    <xdr:to>
      <xdr:col>1</xdr:col>
      <xdr:colOff>3144907</xdr:colOff>
      <xdr:row>5</xdr:row>
      <xdr:rowOff>16565</xdr:rowOff>
    </xdr:to>
    <xdr:sp macro="" textlink="">
      <xdr:nvSpPr>
        <xdr:cNvPr id="7" name="Rounded Rectangle 6">
          <a:extLst>
            <a:ext uri="{FF2B5EF4-FFF2-40B4-BE49-F238E27FC236}">
              <a16:creationId xmlns:a16="http://schemas.microsoft.com/office/drawing/2014/main" id="{00000000-0008-0000-0200-000007000000}"/>
            </a:ext>
          </a:extLst>
        </xdr:cNvPr>
        <xdr:cNvSpPr/>
      </xdr:nvSpPr>
      <xdr:spPr>
        <a:xfrm>
          <a:off x="3051313" y="525946"/>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2509212</xdr:colOff>
      <xdr:row>3</xdr:row>
      <xdr:rowOff>150327</xdr:rowOff>
    </xdr:from>
    <xdr:to>
      <xdr:col>1</xdr:col>
      <xdr:colOff>3033087</xdr:colOff>
      <xdr:row>3</xdr:row>
      <xdr:rowOff>150327</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flipH="1">
          <a:off x="3122125" y="771523"/>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2295526</xdr:colOff>
      <xdr:row>0</xdr:row>
      <xdr:rowOff>0</xdr:rowOff>
    </xdr:from>
    <xdr:ext cx="990600" cy="490134"/>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905126" y="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1</xdr:col>
      <xdr:colOff>3276600</xdr:colOff>
      <xdr:row>2</xdr:row>
      <xdr:rowOff>95248</xdr:rowOff>
    </xdr:from>
    <xdr:to>
      <xdr:col>1</xdr:col>
      <xdr:colOff>3983107</xdr:colOff>
      <xdr:row>5</xdr:row>
      <xdr:rowOff>16563</xdr:rowOff>
    </xdr:to>
    <xdr:sp macro="" textlink="">
      <xdr:nvSpPr>
        <xdr:cNvPr id="37" name="Rounded Rectangle 36">
          <a:extLst>
            <a:ext uri="{FF2B5EF4-FFF2-40B4-BE49-F238E27FC236}">
              <a16:creationId xmlns:a16="http://schemas.microsoft.com/office/drawing/2014/main" id="{00000000-0008-0000-0200-000025000000}"/>
            </a:ext>
          </a:extLst>
        </xdr:cNvPr>
        <xdr:cNvSpPr/>
      </xdr:nvSpPr>
      <xdr:spPr>
        <a:xfrm rot="10800000">
          <a:off x="3886200" y="523873"/>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3372261</xdr:colOff>
      <xdr:row>3</xdr:row>
      <xdr:rowOff>142044</xdr:rowOff>
    </xdr:from>
    <xdr:to>
      <xdr:col>1</xdr:col>
      <xdr:colOff>3896136</xdr:colOff>
      <xdr:row>3</xdr:row>
      <xdr:rowOff>142044</xdr:rowOff>
    </xdr:to>
    <xdr:cxnSp macro="">
      <xdr:nvCxnSpPr>
        <xdr:cNvPr id="38" name="Straight Arrow Connector 37">
          <a:extLst>
            <a:ext uri="{FF2B5EF4-FFF2-40B4-BE49-F238E27FC236}">
              <a16:creationId xmlns:a16="http://schemas.microsoft.com/office/drawing/2014/main" id="{00000000-0008-0000-0200-000026000000}"/>
            </a:ext>
          </a:extLst>
        </xdr:cNvPr>
        <xdr:cNvCxnSpPr/>
      </xdr:nvCxnSpPr>
      <xdr:spPr>
        <a:xfrm rot="10800000" flipH="1">
          <a:off x="3981861" y="761169"/>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3191476</xdr:colOff>
      <xdr:row>0</xdr:row>
      <xdr:rowOff>214193</xdr:rowOff>
    </xdr:from>
    <xdr:ext cx="890936" cy="291234"/>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3801076" y="214193"/>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237144</xdr:colOff>
      <xdr:row>1</xdr:row>
      <xdr:rowOff>69056</xdr:rowOff>
    </xdr:from>
    <xdr:to>
      <xdr:col>1</xdr:col>
      <xdr:colOff>2301688</xdr:colOff>
      <xdr:row>5</xdr:row>
      <xdr:rowOff>171086</xdr:rowOff>
    </xdr:to>
    <xdr:grpSp>
      <xdr:nvGrpSpPr>
        <xdr:cNvPr id="19" name="Group 18">
          <a:extLst>
            <a:ext uri="{FF2B5EF4-FFF2-40B4-BE49-F238E27FC236}">
              <a16:creationId xmlns:a16="http://schemas.microsoft.com/office/drawing/2014/main" id="{00000000-0008-0000-0200-000013000000}"/>
            </a:ext>
          </a:extLst>
        </xdr:cNvPr>
        <xdr:cNvGrpSpPr/>
      </xdr:nvGrpSpPr>
      <xdr:grpSpPr>
        <a:xfrm>
          <a:off x="237144" y="312473"/>
          <a:ext cx="2678377" cy="864030"/>
          <a:chOff x="259556" y="383381"/>
          <a:chExt cx="2674144" cy="864030"/>
        </a:xfrm>
      </xdr:grpSpPr>
      <xdr:grpSp>
        <xdr:nvGrpSpPr>
          <xdr:cNvPr id="18" name="Group 17">
            <a:extLst>
              <a:ext uri="{FF2B5EF4-FFF2-40B4-BE49-F238E27FC236}">
                <a16:creationId xmlns:a16="http://schemas.microsoft.com/office/drawing/2014/main" id="{00000000-0008-0000-0200-000012000000}"/>
              </a:ext>
            </a:extLst>
          </xdr:cNvPr>
          <xdr:cNvGrpSpPr/>
        </xdr:nvGrpSpPr>
        <xdr:grpSpPr>
          <a:xfrm>
            <a:off x="259556" y="383381"/>
            <a:ext cx="2674144" cy="864030"/>
            <a:chOff x="8428434" y="2539603"/>
            <a:chExt cx="2674144" cy="864030"/>
          </a:xfrm>
        </xdr:grpSpPr>
        <xdr:sp macro="" textlink="">
          <xdr:nvSpPr>
            <xdr:cNvPr id="15" name="Rounded Rectangle 14">
              <a:extLst>
                <a:ext uri="{FF2B5EF4-FFF2-40B4-BE49-F238E27FC236}">
                  <a16:creationId xmlns:a16="http://schemas.microsoft.com/office/drawing/2014/main" id="{00000000-0008-0000-0200-00000F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7" name="Chevron 46">
              <a:extLst>
                <a:ext uri="{FF2B5EF4-FFF2-40B4-BE49-F238E27FC236}">
                  <a16:creationId xmlns:a16="http://schemas.microsoft.com/office/drawing/2014/main" id="{00000000-0008-0000-0200-00002F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6" name="Chevron 45">
              <a:extLst>
                <a:ext uri="{FF2B5EF4-FFF2-40B4-BE49-F238E27FC236}">
                  <a16:creationId xmlns:a16="http://schemas.microsoft.com/office/drawing/2014/main" id="{00000000-0008-0000-0200-00002E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9143633" y="2603016"/>
              <a:ext cx="1863689"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COMMITMENT &amp; MANAGEMENT</a:t>
              </a:r>
              <a:endParaRPr lang="lv-LV" sz="1400" b="0">
                <a:solidFill>
                  <a:schemeClr val="bg1"/>
                </a:solidFill>
                <a:latin typeface="Arial Black" panose="020B0A04020102020204" pitchFamily="34" charset="0"/>
              </a:endParaRPr>
            </a:p>
          </xdr:txBody>
        </xdr:sp>
        <xdr:sp macro="" textlink="">
          <xdr:nvSpPr>
            <xdr:cNvPr id="16" name="Chevron 15">
              <a:extLst>
                <a:ext uri="{FF2B5EF4-FFF2-40B4-BE49-F238E27FC236}">
                  <a16:creationId xmlns:a16="http://schemas.microsoft.com/office/drawing/2014/main" id="{00000000-0008-0000-0200-000010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1</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4159457</xdr:colOff>
      <xdr:row>1</xdr:row>
      <xdr:rowOff>58855</xdr:rowOff>
    </xdr:from>
    <xdr:to>
      <xdr:col>3</xdr:col>
      <xdr:colOff>1868913</xdr:colOff>
      <xdr:row>3</xdr:row>
      <xdr:rowOff>27722</xdr:rowOff>
    </xdr:to>
    <xdr:grpSp>
      <xdr:nvGrpSpPr>
        <xdr:cNvPr id="58" name="Group 57">
          <a:extLst>
            <a:ext uri="{FF2B5EF4-FFF2-40B4-BE49-F238E27FC236}">
              <a16:creationId xmlns:a16="http://schemas.microsoft.com/office/drawing/2014/main" id="{00000000-0008-0000-0200-00003A000000}"/>
            </a:ext>
          </a:extLst>
        </xdr:cNvPr>
        <xdr:cNvGrpSpPr/>
      </xdr:nvGrpSpPr>
      <xdr:grpSpPr>
        <a:xfrm>
          <a:off x="4773290" y="302272"/>
          <a:ext cx="3075206" cy="349867"/>
          <a:chOff x="214602" y="378365"/>
          <a:chExt cx="2881382" cy="722963"/>
        </a:xfrm>
      </xdr:grpSpPr>
      <xdr:grpSp>
        <xdr:nvGrpSpPr>
          <xdr:cNvPr id="59" name="Group 58">
            <a:extLst>
              <a:ext uri="{FF2B5EF4-FFF2-40B4-BE49-F238E27FC236}">
                <a16:creationId xmlns:a16="http://schemas.microsoft.com/office/drawing/2014/main" id="{00000000-0008-0000-0200-00003B000000}"/>
              </a:ext>
            </a:extLst>
          </xdr:cNvPr>
          <xdr:cNvGrpSpPr/>
        </xdr:nvGrpSpPr>
        <xdr:grpSpPr>
          <a:xfrm>
            <a:off x="259556" y="378365"/>
            <a:ext cx="2836428" cy="722963"/>
            <a:chOff x="8428434" y="2534587"/>
            <a:chExt cx="2836428" cy="722963"/>
          </a:xfrm>
        </xdr:grpSpPr>
        <xdr:sp macro="" textlink="">
          <xdr:nvSpPr>
            <xdr:cNvPr id="61" name="Rounded Rectangle 60">
              <a:extLst>
                <a:ext uri="{FF2B5EF4-FFF2-40B4-BE49-F238E27FC236}">
                  <a16:creationId xmlns:a16="http://schemas.microsoft.com/office/drawing/2014/main" id="{00000000-0008-0000-0200-00003D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2" name="Chevron 61">
              <a:extLst>
                <a:ext uri="{FF2B5EF4-FFF2-40B4-BE49-F238E27FC236}">
                  <a16:creationId xmlns:a16="http://schemas.microsoft.com/office/drawing/2014/main" id="{00000000-0008-0000-0200-00003E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4" name="TextBox 63">
              <a:hlinkClick xmlns:r="http://schemas.openxmlformats.org/officeDocument/2006/relationships" r:id="rId1"/>
              <a:extLst>
                <a:ext uri="{FF2B5EF4-FFF2-40B4-BE49-F238E27FC236}">
                  <a16:creationId xmlns:a16="http://schemas.microsoft.com/office/drawing/2014/main" id="{00000000-0008-0000-0200-000040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a:t>
              </a:r>
              <a:endParaRPr lang="lv-LV" sz="1400" b="0">
                <a:solidFill>
                  <a:schemeClr val="bg1"/>
                </a:solidFill>
                <a:latin typeface="Arial Black" panose="020B0A04020102020204" pitchFamily="34" charset="0"/>
              </a:endParaRPr>
            </a:p>
          </xdr:txBody>
        </xdr:sp>
      </xdr:grpSp>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2</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4159254</xdr:colOff>
      <xdr:row>3</xdr:row>
      <xdr:rowOff>118130</xdr:rowOff>
    </xdr:from>
    <xdr:to>
      <xdr:col>3</xdr:col>
      <xdr:colOff>1868710</xdr:colOff>
      <xdr:row>5</xdr:row>
      <xdr:rowOff>88156</xdr:rowOff>
    </xdr:to>
    <xdr:grpSp>
      <xdr:nvGrpSpPr>
        <xdr:cNvPr id="66" name="Group 65">
          <a:hlinkClick xmlns:r="http://schemas.openxmlformats.org/officeDocument/2006/relationships" r:id="rId2"/>
          <a:extLst>
            <a:ext uri="{FF2B5EF4-FFF2-40B4-BE49-F238E27FC236}">
              <a16:creationId xmlns:a16="http://schemas.microsoft.com/office/drawing/2014/main" id="{00000000-0008-0000-0200-000042000000}"/>
            </a:ext>
          </a:extLst>
        </xdr:cNvPr>
        <xdr:cNvGrpSpPr/>
      </xdr:nvGrpSpPr>
      <xdr:grpSpPr>
        <a:xfrm>
          <a:off x="4773087" y="742547"/>
          <a:ext cx="3075206" cy="351026"/>
          <a:chOff x="214602" y="378365"/>
          <a:chExt cx="2881382" cy="722963"/>
        </a:xfrm>
      </xdr:grpSpPr>
      <xdr:grpSp>
        <xdr:nvGrpSpPr>
          <xdr:cNvPr id="67" name="Group 66">
            <a:extLst>
              <a:ext uri="{FF2B5EF4-FFF2-40B4-BE49-F238E27FC236}">
                <a16:creationId xmlns:a16="http://schemas.microsoft.com/office/drawing/2014/main" id="{00000000-0008-0000-0200-000043000000}"/>
              </a:ext>
            </a:extLst>
          </xdr:cNvPr>
          <xdr:cNvGrpSpPr/>
        </xdr:nvGrpSpPr>
        <xdr:grpSpPr>
          <a:xfrm>
            <a:off x="259556" y="378365"/>
            <a:ext cx="2836428" cy="722963"/>
            <a:chOff x="8428434" y="2534587"/>
            <a:chExt cx="2836428" cy="722963"/>
          </a:xfrm>
        </xdr:grpSpPr>
        <xdr:sp macro="" textlink="">
          <xdr:nvSpPr>
            <xdr:cNvPr id="69" name="Rounded Rectangle 68">
              <a:extLst>
                <a:ext uri="{FF2B5EF4-FFF2-40B4-BE49-F238E27FC236}">
                  <a16:creationId xmlns:a16="http://schemas.microsoft.com/office/drawing/2014/main" id="{00000000-0008-0000-0200-000045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0" name="Chevron 69">
              <a:extLst>
                <a:ext uri="{FF2B5EF4-FFF2-40B4-BE49-F238E27FC236}">
                  <a16:creationId xmlns:a16="http://schemas.microsoft.com/office/drawing/2014/main" id="{00000000-0008-0000-0200-000046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grpSp>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3</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1853665</xdr:colOff>
      <xdr:row>0</xdr:row>
      <xdr:rowOff>75110</xdr:rowOff>
    </xdr:from>
    <xdr:to>
      <xdr:col>6</xdr:col>
      <xdr:colOff>447674</xdr:colOff>
      <xdr:row>1</xdr:row>
      <xdr:rowOff>186852</xdr:rowOff>
    </xdr:to>
    <xdr:grpSp>
      <xdr:nvGrpSpPr>
        <xdr:cNvPr id="72" name="Group 71">
          <a:extLst>
            <a:ext uri="{FF2B5EF4-FFF2-40B4-BE49-F238E27FC236}">
              <a16:creationId xmlns:a16="http://schemas.microsoft.com/office/drawing/2014/main" id="{00000000-0008-0000-0200-000048000000}"/>
            </a:ext>
          </a:extLst>
        </xdr:cNvPr>
        <xdr:cNvGrpSpPr/>
      </xdr:nvGrpSpPr>
      <xdr:grpSpPr>
        <a:xfrm>
          <a:off x="7833248" y="75110"/>
          <a:ext cx="2869676" cy="355159"/>
          <a:chOff x="214602" y="378365"/>
          <a:chExt cx="2881382" cy="722963"/>
        </a:xfrm>
      </xdr:grpSpPr>
      <xdr:grpSp>
        <xdr:nvGrpSpPr>
          <xdr:cNvPr id="73" name="Group 72">
            <a:extLst>
              <a:ext uri="{FF2B5EF4-FFF2-40B4-BE49-F238E27FC236}">
                <a16:creationId xmlns:a16="http://schemas.microsoft.com/office/drawing/2014/main" id="{00000000-0008-0000-0200-000049000000}"/>
              </a:ext>
            </a:extLst>
          </xdr:cNvPr>
          <xdr:cNvGrpSpPr/>
        </xdr:nvGrpSpPr>
        <xdr:grpSpPr>
          <a:xfrm>
            <a:off x="259556" y="378365"/>
            <a:ext cx="2836428" cy="722963"/>
            <a:chOff x="8428434" y="2534587"/>
            <a:chExt cx="2836428" cy="722963"/>
          </a:xfrm>
        </xdr:grpSpPr>
        <xdr:sp macro="" textlink="">
          <xdr:nvSpPr>
            <xdr:cNvPr id="75" name="Rounded Rectangle 74">
              <a:extLst>
                <a:ext uri="{FF2B5EF4-FFF2-40B4-BE49-F238E27FC236}">
                  <a16:creationId xmlns:a16="http://schemas.microsoft.com/office/drawing/2014/main" id="{00000000-0008-0000-0200-00004B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6" name="Chevron 75">
              <a:extLst>
                <a:ext uri="{FF2B5EF4-FFF2-40B4-BE49-F238E27FC236}">
                  <a16:creationId xmlns:a16="http://schemas.microsoft.com/office/drawing/2014/main" id="{00000000-0008-0000-0200-00004C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7" name="TextBox 76">
              <a:hlinkClick xmlns:r="http://schemas.openxmlformats.org/officeDocument/2006/relationships" r:id="rId3"/>
              <a:extLst>
                <a:ext uri="{FF2B5EF4-FFF2-40B4-BE49-F238E27FC236}">
                  <a16:creationId xmlns:a16="http://schemas.microsoft.com/office/drawing/2014/main" id="{00000000-0008-0000-0200-00004D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grpSp>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4</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1854423</xdr:colOff>
      <xdr:row>2</xdr:row>
      <xdr:rowOff>93532</xdr:rowOff>
    </xdr:from>
    <xdr:to>
      <xdr:col>6</xdr:col>
      <xdr:colOff>447675</xdr:colOff>
      <xdr:row>4</xdr:row>
      <xdr:rowOff>63558</xdr:rowOff>
    </xdr:to>
    <xdr:grpSp>
      <xdr:nvGrpSpPr>
        <xdr:cNvPr id="78" name="Group 77">
          <a:hlinkClick xmlns:r="http://schemas.openxmlformats.org/officeDocument/2006/relationships" r:id="rId4"/>
          <a:extLst>
            <a:ext uri="{FF2B5EF4-FFF2-40B4-BE49-F238E27FC236}">
              <a16:creationId xmlns:a16="http://schemas.microsoft.com/office/drawing/2014/main" id="{00000000-0008-0000-0200-00004E000000}"/>
            </a:ext>
          </a:extLst>
        </xdr:cNvPr>
        <xdr:cNvGrpSpPr/>
      </xdr:nvGrpSpPr>
      <xdr:grpSpPr>
        <a:xfrm>
          <a:off x="7834006" y="527449"/>
          <a:ext cx="2868919" cy="351026"/>
          <a:chOff x="214602" y="378365"/>
          <a:chExt cx="2881382" cy="722963"/>
        </a:xfrm>
      </xdr:grpSpPr>
      <xdr:grpSp>
        <xdr:nvGrpSpPr>
          <xdr:cNvPr id="79" name="Group 78">
            <a:extLst>
              <a:ext uri="{FF2B5EF4-FFF2-40B4-BE49-F238E27FC236}">
                <a16:creationId xmlns:a16="http://schemas.microsoft.com/office/drawing/2014/main" id="{00000000-0008-0000-0200-00004F000000}"/>
              </a:ext>
            </a:extLst>
          </xdr:cNvPr>
          <xdr:cNvGrpSpPr/>
        </xdr:nvGrpSpPr>
        <xdr:grpSpPr>
          <a:xfrm>
            <a:off x="259556" y="378365"/>
            <a:ext cx="2836428" cy="722963"/>
            <a:chOff x="8428434" y="2534587"/>
            <a:chExt cx="2836428" cy="722963"/>
          </a:xfrm>
        </xdr:grpSpPr>
        <xdr:sp macro="" textlink="">
          <xdr:nvSpPr>
            <xdr:cNvPr id="81" name="Rounded Rectangle 80">
              <a:extLst>
                <a:ext uri="{FF2B5EF4-FFF2-40B4-BE49-F238E27FC236}">
                  <a16:creationId xmlns:a16="http://schemas.microsoft.com/office/drawing/2014/main" id="{00000000-0008-0000-0200-000051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2" name="Chevron 81">
              <a:extLst>
                <a:ext uri="{FF2B5EF4-FFF2-40B4-BE49-F238E27FC236}">
                  <a16:creationId xmlns:a16="http://schemas.microsoft.com/office/drawing/2014/main" id="{00000000-0008-0000-0200-000052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3" name="TextBox 82">
              <a:hlinkClick xmlns:r="http://schemas.openxmlformats.org/officeDocument/2006/relationships" r:id="rId4"/>
              <a:extLst>
                <a:ext uri="{FF2B5EF4-FFF2-40B4-BE49-F238E27FC236}">
                  <a16:creationId xmlns:a16="http://schemas.microsoft.com/office/drawing/2014/main" id="{00000000-0008-0000-0200-000053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grpSp>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5</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6</xdr:col>
      <xdr:colOff>358589</xdr:colOff>
      <xdr:row>1</xdr:row>
      <xdr:rowOff>100848</xdr:rowOff>
    </xdr:from>
    <xdr:to>
      <xdr:col>7</xdr:col>
      <xdr:colOff>2423133</xdr:colOff>
      <xdr:row>5</xdr:row>
      <xdr:rowOff>148526</xdr:rowOff>
    </xdr:to>
    <xdr:grpSp>
      <xdr:nvGrpSpPr>
        <xdr:cNvPr id="85" name="Group 84">
          <a:extLst>
            <a:ext uri="{FF2B5EF4-FFF2-40B4-BE49-F238E27FC236}">
              <a16:creationId xmlns:a16="http://schemas.microsoft.com/office/drawing/2014/main" id="{00000000-0008-0000-0200-000055000000}"/>
            </a:ext>
          </a:extLst>
        </xdr:cNvPr>
        <xdr:cNvGrpSpPr/>
      </xdr:nvGrpSpPr>
      <xdr:grpSpPr>
        <a:xfrm>
          <a:off x="10613839" y="344265"/>
          <a:ext cx="2678377" cy="809678"/>
          <a:chOff x="8428434" y="2539603"/>
          <a:chExt cx="2674144" cy="808108"/>
        </a:xfrm>
      </xdr:grpSpPr>
      <xdr:sp macro="" textlink="">
        <xdr:nvSpPr>
          <xdr:cNvPr id="87" name="Rounded Rectangle 86">
            <a:extLst>
              <a:ext uri="{FF2B5EF4-FFF2-40B4-BE49-F238E27FC236}">
                <a16:creationId xmlns:a16="http://schemas.microsoft.com/office/drawing/2014/main" id="{00000000-0008-0000-0200-000057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8" name="Chevron 87">
            <a:extLst>
              <a:ext uri="{FF2B5EF4-FFF2-40B4-BE49-F238E27FC236}">
                <a16:creationId xmlns:a16="http://schemas.microsoft.com/office/drawing/2014/main" id="{00000000-0008-0000-0200-000058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9" name="Chevron 88">
            <a:extLst>
              <a:ext uri="{FF2B5EF4-FFF2-40B4-BE49-F238E27FC236}">
                <a16:creationId xmlns:a16="http://schemas.microsoft.com/office/drawing/2014/main" id="{00000000-0008-0000-0200-000059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0" name="TextBox 89">
            <a:hlinkClick xmlns:r="http://schemas.openxmlformats.org/officeDocument/2006/relationships" r:id="rId5"/>
            <a:extLst>
              <a:ext uri="{FF2B5EF4-FFF2-40B4-BE49-F238E27FC236}">
                <a16:creationId xmlns:a16="http://schemas.microsoft.com/office/drawing/2014/main" id="{00000000-0008-0000-0200-00005A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91" name="Chevron 90">
            <a:extLst>
              <a:ext uri="{FF2B5EF4-FFF2-40B4-BE49-F238E27FC236}">
                <a16:creationId xmlns:a16="http://schemas.microsoft.com/office/drawing/2014/main" id="{00000000-0008-0000-0200-00005B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266700</xdr:colOff>
          <xdr:row>23</xdr:row>
          <xdr:rowOff>28575</xdr:rowOff>
        </xdr:from>
        <xdr:to>
          <xdr:col>2</xdr:col>
          <xdr:colOff>657225</xdr:colOff>
          <xdr:row>23</xdr:row>
          <xdr:rowOff>171450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2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2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2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36</xdr:row>
          <xdr:rowOff>28575</xdr:rowOff>
        </xdr:from>
        <xdr:to>
          <xdr:col>2</xdr:col>
          <xdr:colOff>657225</xdr:colOff>
          <xdr:row>36</xdr:row>
          <xdr:rowOff>171450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2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36</xdr:row>
          <xdr:rowOff>28575</xdr:rowOff>
        </xdr:from>
        <xdr:to>
          <xdr:col>2</xdr:col>
          <xdr:colOff>657225</xdr:colOff>
          <xdr:row>36</xdr:row>
          <xdr:rowOff>171450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2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2597043</xdr:colOff>
      <xdr:row>1</xdr:row>
      <xdr:rowOff>104776</xdr:rowOff>
    </xdr:from>
    <xdr:to>
      <xdr:col>8</xdr:col>
      <xdr:colOff>572965</xdr:colOff>
      <xdr:row>5</xdr:row>
      <xdr:rowOff>76200</xdr:rowOff>
    </xdr:to>
    <xdr:sp macro="" textlink="">
      <xdr:nvSpPr>
        <xdr:cNvPr id="84" name="Rounded Rectangle 83">
          <a:hlinkClick xmlns:r="http://schemas.openxmlformats.org/officeDocument/2006/relationships" r:id="rId6"/>
          <a:extLst>
            <a:ext uri="{FF2B5EF4-FFF2-40B4-BE49-F238E27FC236}">
              <a16:creationId xmlns:a16="http://schemas.microsoft.com/office/drawing/2014/main" id="{00000000-0008-0000-0200-000054000000}"/>
            </a:ext>
          </a:extLst>
        </xdr:cNvPr>
        <xdr:cNvSpPr/>
      </xdr:nvSpPr>
      <xdr:spPr>
        <a:xfrm>
          <a:off x="13265043" y="346564"/>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266700</xdr:colOff>
          <xdr:row>16</xdr:row>
          <xdr:rowOff>28575</xdr:rowOff>
        </xdr:from>
        <xdr:to>
          <xdr:col>2</xdr:col>
          <xdr:colOff>657225</xdr:colOff>
          <xdr:row>16</xdr:row>
          <xdr:rowOff>171450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2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2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34</xdr:row>
          <xdr:rowOff>28575</xdr:rowOff>
        </xdr:from>
        <xdr:to>
          <xdr:col>2</xdr:col>
          <xdr:colOff>657225</xdr:colOff>
          <xdr:row>34</xdr:row>
          <xdr:rowOff>171450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2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34</xdr:row>
          <xdr:rowOff>28575</xdr:rowOff>
        </xdr:from>
        <xdr:to>
          <xdr:col>2</xdr:col>
          <xdr:colOff>657225</xdr:colOff>
          <xdr:row>34</xdr:row>
          <xdr:rowOff>171450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2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22</xdr:row>
          <xdr:rowOff>28575</xdr:rowOff>
        </xdr:from>
        <xdr:to>
          <xdr:col>2</xdr:col>
          <xdr:colOff>657225</xdr:colOff>
          <xdr:row>22</xdr:row>
          <xdr:rowOff>171450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2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25</xdr:row>
          <xdr:rowOff>28575</xdr:rowOff>
        </xdr:from>
        <xdr:to>
          <xdr:col>2</xdr:col>
          <xdr:colOff>657225</xdr:colOff>
          <xdr:row>25</xdr:row>
          <xdr:rowOff>171450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2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2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0</xdr:rowOff>
        </xdr:from>
        <xdr:to>
          <xdr:col>2</xdr:col>
          <xdr:colOff>657225</xdr:colOff>
          <xdr:row>28</xdr:row>
          <xdr:rowOff>142875</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2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24</xdr:row>
          <xdr:rowOff>28575</xdr:rowOff>
        </xdr:from>
        <xdr:to>
          <xdr:col>2</xdr:col>
          <xdr:colOff>657225</xdr:colOff>
          <xdr:row>24</xdr:row>
          <xdr:rowOff>171450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2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23</xdr:row>
          <xdr:rowOff>28575</xdr:rowOff>
        </xdr:from>
        <xdr:to>
          <xdr:col>2</xdr:col>
          <xdr:colOff>657225</xdr:colOff>
          <xdr:row>23</xdr:row>
          <xdr:rowOff>171450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2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2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657225</xdr:colOff>
          <xdr:row>13</xdr:row>
          <xdr:rowOff>171450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2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33</xdr:row>
          <xdr:rowOff>28575</xdr:rowOff>
        </xdr:from>
        <xdr:to>
          <xdr:col>2</xdr:col>
          <xdr:colOff>657225</xdr:colOff>
          <xdr:row>33</xdr:row>
          <xdr:rowOff>171450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2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33</xdr:row>
          <xdr:rowOff>28575</xdr:rowOff>
        </xdr:from>
        <xdr:to>
          <xdr:col>2</xdr:col>
          <xdr:colOff>657225</xdr:colOff>
          <xdr:row>33</xdr:row>
          <xdr:rowOff>171450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2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38</xdr:row>
          <xdr:rowOff>28575</xdr:rowOff>
        </xdr:from>
        <xdr:to>
          <xdr:col>2</xdr:col>
          <xdr:colOff>657225</xdr:colOff>
          <xdr:row>38</xdr:row>
          <xdr:rowOff>171450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2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39</xdr:row>
          <xdr:rowOff>28575</xdr:rowOff>
        </xdr:from>
        <xdr:to>
          <xdr:col>2</xdr:col>
          <xdr:colOff>657225</xdr:colOff>
          <xdr:row>39</xdr:row>
          <xdr:rowOff>171450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2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40</xdr:row>
          <xdr:rowOff>28575</xdr:rowOff>
        </xdr:from>
        <xdr:to>
          <xdr:col>2</xdr:col>
          <xdr:colOff>657225</xdr:colOff>
          <xdr:row>40</xdr:row>
          <xdr:rowOff>171450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2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41</xdr:row>
          <xdr:rowOff>28575</xdr:rowOff>
        </xdr:from>
        <xdr:to>
          <xdr:col>2</xdr:col>
          <xdr:colOff>657225</xdr:colOff>
          <xdr:row>41</xdr:row>
          <xdr:rowOff>171450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2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42</xdr:row>
          <xdr:rowOff>28575</xdr:rowOff>
        </xdr:from>
        <xdr:to>
          <xdr:col>2</xdr:col>
          <xdr:colOff>657225</xdr:colOff>
          <xdr:row>42</xdr:row>
          <xdr:rowOff>171450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2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43</xdr:row>
          <xdr:rowOff>28575</xdr:rowOff>
        </xdr:from>
        <xdr:to>
          <xdr:col>2</xdr:col>
          <xdr:colOff>657225</xdr:colOff>
          <xdr:row>43</xdr:row>
          <xdr:rowOff>171450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2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44</xdr:row>
          <xdr:rowOff>28575</xdr:rowOff>
        </xdr:from>
        <xdr:to>
          <xdr:col>2</xdr:col>
          <xdr:colOff>657225</xdr:colOff>
          <xdr:row>44</xdr:row>
          <xdr:rowOff>171450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2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45</xdr:row>
          <xdr:rowOff>28575</xdr:rowOff>
        </xdr:from>
        <xdr:to>
          <xdr:col>2</xdr:col>
          <xdr:colOff>657225</xdr:colOff>
          <xdr:row>45</xdr:row>
          <xdr:rowOff>171450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2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36</xdr:row>
          <xdr:rowOff>28575</xdr:rowOff>
        </xdr:from>
        <xdr:to>
          <xdr:col>2</xdr:col>
          <xdr:colOff>657225</xdr:colOff>
          <xdr:row>36</xdr:row>
          <xdr:rowOff>171450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2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37</xdr:row>
          <xdr:rowOff>28575</xdr:rowOff>
        </xdr:from>
        <xdr:to>
          <xdr:col>2</xdr:col>
          <xdr:colOff>657225</xdr:colOff>
          <xdr:row>37</xdr:row>
          <xdr:rowOff>171450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2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34</xdr:row>
          <xdr:rowOff>28575</xdr:rowOff>
        </xdr:from>
        <xdr:to>
          <xdr:col>2</xdr:col>
          <xdr:colOff>657225</xdr:colOff>
          <xdr:row>34</xdr:row>
          <xdr:rowOff>171450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2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34</xdr:row>
          <xdr:rowOff>28575</xdr:rowOff>
        </xdr:from>
        <xdr:to>
          <xdr:col>2</xdr:col>
          <xdr:colOff>657225</xdr:colOff>
          <xdr:row>34</xdr:row>
          <xdr:rowOff>171450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2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2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2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1857995</xdr:colOff>
      <xdr:row>4</xdr:row>
      <xdr:rowOff>47625</xdr:rowOff>
    </xdr:from>
    <xdr:to>
      <xdr:col>6</xdr:col>
      <xdr:colOff>289739</xdr:colOff>
      <xdr:row>6</xdr:row>
      <xdr:rowOff>190501</xdr:rowOff>
    </xdr:to>
    <xdr:grpSp>
      <xdr:nvGrpSpPr>
        <xdr:cNvPr id="115" name="Group 114">
          <a:hlinkClick xmlns:r="http://schemas.openxmlformats.org/officeDocument/2006/relationships" r:id="rId4"/>
          <a:extLst>
            <a:ext uri="{FF2B5EF4-FFF2-40B4-BE49-F238E27FC236}">
              <a16:creationId xmlns:a16="http://schemas.microsoft.com/office/drawing/2014/main" id="{00000000-0008-0000-0200-000073000000}"/>
            </a:ext>
          </a:extLst>
        </xdr:cNvPr>
        <xdr:cNvGrpSpPr/>
      </xdr:nvGrpSpPr>
      <xdr:grpSpPr>
        <a:xfrm>
          <a:off x="7837578" y="862542"/>
          <a:ext cx="2707411" cy="534459"/>
          <a:chOff x="214602" y="202891"/>
          <a:chExt cx="2719098" cy="1103479"/>
        </a:xfrm>
      </xdr:grpSpPr>
      <xdr:grpSp>
        <xdr:nvGrpSpPr>
          <xdr:cNvPr id="116" name="Group 115">
            <a:extLst>
              <a:ext uri="{FF2B5EF4-FFF2-40B4-BE49-F238E27FC236}">
                <a16:creationId xmlns:a16="http://schemas.microsoft.com/office/drawing/2014/main" id="{00000000-0008-0000-0200-000074000000}"/>
              </a:ext>
            </a:extLst>
          </xdr:cNvPr>
          <xdr:cNvGrpSpPr/>
        </xdr:nvGrpSpPr>
        <xdr:grpSpPr>
          <a:xfrm>
            <a:off x="259556" y="202891"/>
            <a:ext cx="2674144" cy="1103479"/>
            <a:chOff x="8428434" y="2359113"/>
            <a:chExt cx="2674144" cy="1103479"/>
          </a:xfrm>
        </xdr:grpSpPr>
        <xdr:sp macro="" textlink="">
          <xdr:nvSpPr>
            <xdr:cNvPr id="118" name="Rounded Rectangle 117">
              <a:extLst>
                <a:ext uri="{FF2B5EF4-FFF2-40B4-BE49-F238E27FC236}">
                  <a16:creationId xmlns:a16="http://schemas.microsoft.com/office/drawing/2014/main" id="{00000000-0008-0000-0200-000076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19" name="Chevron 118">
              <a:extLst>
                <a:ext uri="{FF2B5EF4-FFF2-40B4-BE49-F238E27FC236}">
                  <a16:creationId xmlns:a16="http://schemas.microsoft.com/office/drawing/2014/main" id="{00000000-0008-0000-0200-000077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20" name="TextBox 119">
              <a:hlinkClick xmlns:r="http://schemas.openxmlformats.org/officeDocument/2006/relationships" r:id="rId7"/>
              <a:extLst>
                <a:ext uri="{FF2B5EF4-FFF2-40B4-BE49-F238E27FC236}">
                  <a16:creationId xmlns:a16="http://schemas.microsoft.com/office/drawing/2014/main" id="{00000000-0008-0000-0200-000078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HOME-OWNER SEGMENT</a:t>
              </a:r>
              <a:endParaRPr lang="lv-LV" sz="1200" b="0">
                <a:solidFill>
                  <a:schemeClr val="bg1"/>
                </a:solidFill>
                <a:latin typeface="Arial Black" panose="020B0A04020102020204" pitchFamily="34" charset="0"/>
              </a:endParaRPr>
            </a:p>
          </xdr:txBody>
        </xdr:sp>
      </xdr:grpSp>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6</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47625</xdr:colOff>
      <xdr:row>1</xdr:row>
      <xdr:rowOff>95250</xdr:rowOff>
    </xdr:from>
    <xdr:to>
      <xdr:col>13</xdr:col>
      <xdr:colOff>370354</xdr:colOff>
      <xdr:row>6</xdr:row>
      <xdr:rowOff>27307</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15224125" y="338667"/>
          <a:ext cx="2778062" cy="895140"/>
          <a:chOff x="235350" y="383381"/>
          <a:chExt cx="2698350" cy="88433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108" name="Group 107">
            <a:extLst>
              <a:ext uri="{FF2B5EF4-FFF2-40B4-BE49-F238E27FC236}">
                <a16:creationId xmlns:a16="http://schemas.microsoft.com/office/drawing/2014/main" id="{00000000-0008-0000-0200-00006C000000}"/>
              </a:ext>
            </a:extLst>
          </xdr:cNvPr>
          <xdr:cNvGrpSpPr/>
        </xdr:nvGrpSpPr>
        <xdr:grpSpPr>
          <a:xfrm>
            <a:off x="259556" y="383381"/>
            <a:ext cx="2674144" cy="884335"/>
            <a:chOff x="8428434" y="2539603"/>
            <a:chExt cx="2674144" cy="884335"/>
          </a:xfrm>
          <a:grpFill/>
        </xdr:grpSpPr>
        <xdr:sp macro="" textlink="">
          <xdr:nvSpPr>
            <xdr:cNvPr id="110" name="Rounded Rectangle 109">
              <a:extLst>
                <a:ext uri="{FF2B5EF4-FFF2-40B4-BE49-F238E27FC236}">
                  <a16:creationId xmlns:a16="http://schemas.microsoft.com/office/drawing/2014/main" id="{00000000-0008-0000-0200-00006E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11" name="Chevron 110">
              <a:extLst>
                <a:ext uri="{FF2B5EF4-FFF2-40B4-BE49-F238E27FC236}">
                  <a16:creationId xmlns:a16="http://schemas.microsoft.com/office/drawing/2014/main" id="{00000000-0008-0000-0200-00006F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112" name="Chevron 111">
              <a:extLst>
                <a:ext uri="{FF2B5EF4-FFF2-40B4-BE49-F238E27FC236}">
                  <a16:creationId xmlns:a16="http://schemas.microsoft.com/office/drawing/2014/main" id="{00000000-0008-0000-0200-000070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13" name="TextBox 112">
              <a:hlinkClick xmlns:r="http://schemas.openxmlformats.org/officeDocument/2006/relationships" r:id="rId8"/>
              <a:extLst>
                <a:ext uri="{FF2B5EF4-FFF2-40B4-BE49-F238E27FC236}">
                  <a16:creationId xmlns:a16="http://schemas.microsoft.com/office/drawing/2014/main" id="{00000000-0008-0000-0200-000071000000}"/>
                </a:ext>
              </a:extLst>
            </xdr:cNvPr>
            <xdr:cNvSpPr txBox="1"/>
          </xdr:nvSpPr>
          <xdr:spPr>
            <a:xfrm>
              <a:off x="9189726" y="2623321"/>
              <a:ext cx="1863689"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COMMITMENT &amp; MANAGEMENT</a:t>
              </a:r>
              <a:endParaRPr lang="lv-LV" sz="1400" b="0">
                <a:solidFill>
                  <a:srgbClr val="8D0B3A"/>
                </a:solidFill>
                <a:latin typeface="Arial Black" panose="020B0A04020102020204" pitchFamily="34" charset="0"/>
              </a:endParaRPr>
            </a:p>
          </xdr:txBody>
        </xdr:sp>
        <xdr:sp macro="" textlink="">
          <xdr:nvSpPr>
            <xdr:cNvPr id="114" name="Chevron 113">
              <a:extLst>
                <a:ext uri="{FF2B5EF4-FFF2-40B4-BE49-F238E27FC236}">
                  <a16:creationId xmlns:a16="http://schemas.microsoft.com/office/drawing/2014/main" id="{00000000-0008-0000-0200-000072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1</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9</xdr:col>
      <xdr:colOff>590550</xdr:colOff>
      <xdr:row>0</xdr:row>
      <xdr:rowOff>66676</xdr:rowOff>
    </xdr:from>
    <xdr:to>
      <xdr:col>13</xdr:col>
      <xdr:colOff>381000</xdr:colOff>
      <xdr:row>1</xdr:row>
      <xdr:rowOff>133351</xdr:rowOff>
    </xdr:to>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15563850" y="66676"/>
          <a:ext cx="2228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00" b="0" baseline="0">
              <a:solidFill>
                <a:srgbClr val="8D0B3A"/>
              </a:solidFill>
              <a:latin typeface="Arial Black" panose="020B0A04020102020204" pitchFamily="34" charset="0"/>
            </a:rPr>
            <a:t>Capacity building schemes</a:t>
          </a:r>
          <a:endParaRPr lang="lv-LV" sz="1000" b="0">
            <a:solidFill>
              <a:srgbClr val="8D0B3A"/>
            </a:solidFill>
            <a:latin typeface="Arial Black" panose="020B0A040201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657225</xdr:colOff>
          <xdr:row>12</xdr:row>
          <xdr:rowOff>171450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657225</xdr:colOff>
          <xdr:row>13</xdr:row>
          <xdr:rowOff>171450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28575</xdr:rowOff>
        </xdr:from>
        <xdr:to>
          <xdr:col>2</xdr:col>
          <xdr:colOff>657225</xdr:colOff>
          <xdr:row>14</xdr:row>
          <xdr:rowOff>171450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3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15</xdr:row>
          <xdr:rowOff>28575</xdr:rowOff>
        </xdr:from>
        <xdr:to>
          <xdr:col>2</xdr:col>
          <xdr:colOff>657225</xdr:colOff>
          <xdr:row>15</xdr:row>
          <xdr:rowOff>171450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3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20</xdr:row>
          <xdr:rowOff>28575</xdr:rowOff>
        </xdr:from>
        <xdr:to>
          <xdr:col>2</xdr:col>
          <xdr:colOff>657225</xdr:colOff>
          <xdr:row>20</xdr:row>
          <xdr:rowOff>171450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21</xdr:row>
          <xdr:rowOff>0</xdr:rowOff>
        </xdr:from>
        <xdr:to>
          <xdr:col>2</xdr:col>
          <xdr:colOff>657225</xdr:colOff>
          <xdr:row>21</xdr:row>
          <xdr:rowOff>142875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31</xdr:row>
          <xdr:rowOff>0</xdr:rowOff>
        </xdr:from>
        <xdr:to>
          <xdr:col>2</xdr:col>
          <xdr:colOff>657225</xdr:colOff>
          <xdr:row>31</xdr:row>
          <xdr:rowOff>142875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3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25</xdr:row>
          <xdr:rowOff>28575</xdr:rowOff>
        </xdr:from>
        <xdr:to>
          <xdr:col>2</xdr:col>
          <xdr:colOff>657225</xdr:colOff>
          <xdr:row>25</xdr:row>
          <xdr:rowOff>171450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300-00000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300-00000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28575</xdr:rowOff>
        </xdr:from>
        <xdr:to>
          <xdr:col>2</xdr:col>
          <xdr:colOff>657225</xdr:colOff>
          <xdr:row>28</xdr:row>
          <xdr:rowOff>171450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3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29</xdr:row>
          <xdr:rowOff>28575</xdr:rowOff>
        </xdr:from>
        <xdr:to>
          <xdr:col>2</xdr:col>
          <xdr:colOff>657225</xdr:colOff>
          <xdr:row>29</xdr:row>
          <xdr:rowOff>171450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3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36</xdr:row>
          <xdr:rowOff>28575</xdr:rowOff>
        </xdr:from>
        <xdr:to>
          <xdr:col>2</xdr:col>
          <xdr:colOff>657225</xdr:colOff>
          <xdr:row>36</xdr:row>
          <xdr:rowOff>171450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3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37</xdr:row>
          <xdr:rowOff>28575</xdr:rowOff>
        </xdr:from>
        <xdr:to>
          <xdr:col>2</xdr:col>
          <xdr:colOff>657225</xdr:colOff>
          <xdr:row>37</xdr:row>
          <xdr:rowOff>171450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3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38</xdr:row>
          <xdr:rowOff>28575</xdr:rowOff>
        </xdr:from>
        <xdr:to>
          <xdr:col>2</xdr:col>
          <xdr:colOff>657225</xdr:colOff>
          <xdr:row>38</xdr:row>
          <xdr:rowOff>171450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3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41</xdr:row>
          <xdr:rowOff>28575</xdr:rowOff>
        </xdr:from>
        <xdr:to>
          <xdr:col>2</xdr:col>
          <xdr:colOff>657225</xdr:colOff>
          <xdr:row>41</xdr:row>
          <xdr:rowOff>171450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300-00001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42</xdr:row>
          <xdr:rowOff>0</xdr:rowOff>
        </xdr:from>
        <xdr:to>
          <xdr:col>2</xdr:col>
          <xdr:colOff>657225</xdr:colOff>
          <xdr:row>42</xdr:row>
          <xdr:rowOff>142875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300-00001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22</xdr:row>
          <xdr:rowOff>28575</xdr:rowOff>
        </xdr:from>
        <xdr:to>
          <xdr:col>2</xdr:col>
          <xdr:colOff>657225</xdr:colOff>
          <xdr:row>22</xdr:row>
          <xdr:rowOff>171450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3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23</xdr:row>
          <xdr:rowOff>28575</xdr:rowOff>
        </xdr:from>
        <xdr:to>
          <xdr:col>2</xdr:col>
          <xdr:colOff>657225</xdr:colOff>
          <xdr:row>23</xdr:row>
          <xdr:rowOff>171450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3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31</xdr:row>
          <xdr:rowOff>0</xdr:rowOff>
        </xdr:from>
        <xdr:to>
          <xdr:col>2</xdr:col>
          <xdr:colOff>657225</xdr:colOff>
          <xdr:row>31</xdr:row>
          <xdr:rowOff>142875</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3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31</xdr:row>
          <xdr:rowOff>0</xdr:rowOff>
        </xdr:from>
        <xdr:to>
          <xdr:col>2</xdr:col>
          <xdr:colOff>657225</xdr:colOff>
          <xdr:row>31</xdr:row>
          <xdr:rowOff>142875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3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24</xdr:row>
          <xdr:rowOff>28575</xdr:rowOff>
        </xdr:from>
        <xdr:to>
          <xdr:col>2</xdr:col>
          <xdr:colOff>657225</xdr:colOff>
          <xdr:row>24</xdr:row>
          <xdr:rowOff>171450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3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28575</xdr:rowOff>
        </xdr:from>
        <xdr:to>
          <xdr:col>2</xdr:col>
          <xdr:colOff>657225</xdr:colOff>
          <xdr:row>28</xdr:row>
          <xdr:rowOff>171450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3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29</xdr:row>
          <xdr:rowOff>28575</xdr:rowOff>
        </xdr:from>
        <xdr:to>
          <xdr:col>2</xdr:col>
          <xdr:colOff>657225</xdr:colOff>
          <xdr:row>29</xdr:row>
          <xdr:rowOff>171450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3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21</xdr:row>
          <xdr:rowOff>0</xdr:rowOff>
        </xdr:from>
        <xdr:to>
          <xdr:col>2</xdr:col>
          <xdr:colOff>657225</xdr:colOff>
          <xdr:row>21</xdr:row>
          <xdr:rowOff>142875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3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3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30</xdr:row>
          <xdr:rowOff>28575</xdr:rowOff>
        </xdr:from>
        <xdr:to>
          <xdr:col>2</xdr:col>
          <xdr:colOff>657225</xdr:colOff>
          <xdr:row>30</xdr:row>
          <xdr:rowOff>171450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3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30</xdr:row>
          <xdr:rowOff>28575</xdr:rowOff>
        </xdr:from>
        <xdr:to>
          <xdr:col>2</xdr:col>
          <xdr:colOff>657225</xdr:colOff>
          <xdr:row>30</xdr:row>
          <xdr:rowOff>171450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3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39</xdr:row>
          <xdr:rowOff>28575</xdr:rowOff>
        </xdr:from>
        <xdr:to>
          <xdr:col>2</xdr:col>
          <xdr:colOff>657225</xdr:colOff>
          <xdr:row>39</xdr:row>
          <xdr:rowOff>171450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3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40</xdr:row>
          <xdr:rowOff>28575</xdr:rowOff>
        </xdr:from>
        <xdr:to>
          <xdr:col>2</xdr:col>
          <xdr:colOff>657225</xdr:colOff>
          <xdr:row>40</xdr:row>
          <xdr:rowOff>171450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3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2438400</xdr:colOff>
      <xdr:row>2</xdr:row>
      <xdr:rowOff>95250</xdr:rowOff>
    </xdr:from>
    <xdr:to>
      <xdr:col>1</xdr:col>
      <xdr:colOff>3144907</xdr:colOff>
      <xdr:row>5</xdr:row>
      <xdr:rowOff>16565</xdr:rowOff>
    </xdr:to>
    <xdr:sp macro="" textlink="">
      <xdr:nvSpPr>
        <xdr:cNvPr id="39" name="Rounded Rectangle 38">
          <a:extLst>
            <a:ext uri="{FF2B5EF4-FFF2-40B4-BE49-F238E27FC236}">
              <a16:creationId xmlns:a16="http://schemas.microsoft.com/office/drawing/2014/main" id="{00000000-0008-0000-0300-000027000000}"/>
            </a:ext>
          </a:extLst>
        </xdr:cNvPr>
        <xdr:cNvSpPr/>
      </xdr:nvSpPr>
      <xdr:spPr>
        <a:xfrm>
          <a:off x="3048000" y="52387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2509212</xdr:colOff>
      <xdr:row>3</xdr:row>
      <xdr:rowOff>150327</xdr:rowOff>
    </xdr:from>
    <xdr:to>
      <xdr:col>1</xdr:col>
      <xdr:colOff>3033087</xdr:colOff>
      <xdr:row>3</xdr:row>
      <xdr:rowOff>150327</xdr:rowOff>
    </xdr:to>
    <xdr:cxnSp macro="">
      <xdr:nvCxnSpPr>
        <xdr:cNvPr id="40" name="Straight Arrow Connector 39">
          <a:extLst>
            <a:ext uri="{FF2B5EF4-FFF2-40B4-BE49-F238E27FC236}">
              <a16:creationId xmlns:a16="http://schemas.microsoft.com/office/drawing/2014/main" id="{00000000-0008-0000-0300-000028000000}"/>
            </a:ext>
          </a:extLst>
        </xdr:cNvPr>
        <xdr:cNvCxnSpPr/>
      </xdr:nvCxnSpPr>
      <xdr:spPr>
        <a:xfrm flipH="1">
          <a:off x="3118812" y="769452"/>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2295526</xdr:colOff>
      <xdr:row>0</xdr:row>
      <xdr:rowOff>0</xdr:rowOff>
    </xdr:from>
    <xdr:ext cx="990600" cy="490134"/>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05126" y="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1</xdr:col>
      <xdr:colOff>3276600</xdr:colOff>
      <xdr:row>2</xdr:row>
      <xdr:rowOff>95248</xdr:rowOff>
    </xdr:from>
    <xdr:to>
      <xdr:col>1</xdr:col>
      <xdr:colOff>3983107</xdr:colOff>
      <xdr:row>5</xdr:row>
      <xdr:rowOff>16563</xdr:rowOff>
    </xdr:to>
    <xdr:sp macro="" textlink="">
      <xdr:nvSpPr>
        <xdr:cNvPr id="42" name="Rounded Rectangle 41">
          <a:extLst>
            <a:ext uri="{FF2B5EF4-FFF2-40B4-BE49-F238E27FC236}">
              <a16:creationId xmlns:a16="http://schemas.microsoft.com/office/drawing/2014/main" id="{00000000-0008-0000-0300-00002A000000}"/>
            </a:ext>
          </a:extLst>
        </xdr:cNvPr>
        <xdr:cNvSpPr/>
      </xdr:nvSpPr>
      <xdr:spPr>
        <a:xfrm rot="10800000">
          <a:off x="3886200" y="523873"/>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3372261</xdr:colOff>
      <xdr:row>3</xdr:row>
      <xdr:rowOff>142044</xdr:rowOff>
    </xdr:from>
    <xdr:to>
      <xdr:col>1</xdr:col>
      <xdr:colOff>3896136</xdr:colOff>
      <xdr:row>3</xdr:row>
      <xdr:rowOff>142044</xdr:rowOff>
    </xdr:to>
    <xdr:cxnSp macro="">
      <xdr:nvCxnSpPr>
        <xdr:cNvPr id="43" name="Straight Arrow Connector 42">
          <a:extLst>
            <a:ext uri="{FF2B5EF4-FFF2-40B4-BE49-F238E27FC236}">
              <a16:creationId xmlns:a16="http://schemas.microsoft.com/office/drawing/2014/main" id="{00000000-0008-0000-0300-00002B000000}"/>
            </a:ext>
          </a:extLst>
        </xdr:cNvPr>
        <xdr:cNvCxnSpPr/>
      </xdr:nvCxnSpPr>
      <xdr:spPr>
        <a:xfrm rot="10800000" flipH="1">
          <a:off x="3981861" y="761169"/>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3191476</xdr:colOff>
      <xdr:row>0</xdr:row>
      <xdr:rowOff>214193</xdr:rowOff>
    </xdr:from>
    <xdr:ext cx="890936" cy="291234"/>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3801076" y="214193"/>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237144</xdr:colOff>
      <xdr:row>1</xdr:row>
      <xdr:rowOff>78581</xdr:rowOff>
    </xdr:from>
    <xdr:to>
      <xdr:col>1</xdr:col>
      <xdr:colOff>2301688</xdr:colOff>
      <xdr:row>5</xdr:row>
      <xdr:rowOff>180611</xdr:rowOff>
    </xdr:to>
    <xdr:grpSp>
      <xdr:nvGrpSpPr>
        <xdr:cNvPr id="45" name="Group 44">
          <a:extLst>
            <a:ext uri="{FF2B5EF4-FFF2-40B4-BE49-F238E27FC236}">
              <a16:creationId xmlns:a16="http://schemas.microsoft.com/office/drawing/2014/main" id="{00000000-0008-0000-0300-00002D000000}"/>
            </a:ext>
          </a:extLst>
        </xdr:cNvPr>
        <xdr:cNvGrpSpPr/>
      </xdr:nvGrpSpPr>
      <xdr:grpSpPr>
        <a:xfrm>
          <a:off x="237144" y="321998"/>
          <a:ext cx="2678377" cy="864030"/>
          <a:chOff x="259556" y="383381"/>
          <a:chExt cx="2674144" cy="864030"/>
        </a:xfrm>
      </xdr:grpSpPr>
      <xdr:grpSp>
        <xdr:nvGrpSpPr>
          <xdr:cNvPr id="46" name="Group 45">
            <a:extLst>
              <a:ext uri="{FF2B5EF4-FFF2-40B4-BE49-F238E27FC236}">
                <a16:creationId xmlns:a16="http://schemas.microsoft.com/office/drawing/2014/main" id="{00000000-0008-0000-0300-00002E000000}"/>
              </a:ext>
            </a:extLst>
          </xdr:cNvPr>
          <xdr:cNvGrpSpPr/>
        </xdr:nvGrpSpPr>
        <xdr:grpSpPr>
          <a:xfrm>
            <a:off x="259556" y="383381"/>
            <a:ext cx="2674144" cy="864030"/>
            <a:chOff x="8428434" y="2539603"/>
            <a:chExt cx="2674144" cy="864030"/>
          </a:xfrm>
        </xdr:grpSpPr>
        <xdr:sp macro="" textlink="">
          <xdr:nvSpPr>
            <xdr:cNvPr id="48" name="Rounded Rectangle 47">
              <a:extLst>
                <a:ext uri="{FF2B5EF4-FFF2-40B4-BE49-F238E27FC236}">
                  <a16:creationId xmlns:a16="http://schemas.microsoft.com/office/drawing/2014/main" id="{00000000-0008-0000-0300-000030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9" name="Chevron 48">
              <a:extLst>
                <a:ext uri="{FF2B5EF4-FFF2-40B4-BE49-F238E27FC236}">
                  <a16:creationId xmlns:a16="http://schemas.microsoft.com/office/drawing/2014/main" id="{00000000-0008-0000-0300-000031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0" name="Chevron 49">
              <a:extLst>
                <a:ext uri="{FF2B5EF4-FFF2-40B4-BE49-F238E27FC236}">
                  <a16:creationId xmlns:a16="http://schemas.microsoft.com/office/drawing/2014/main" id="{00000000-0008-0000-0300-000032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9143633" y="2603016"/>
              <a:ext cx="1863689"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 </a:t>
              </a:r>
              <a:endParaRPr lang="lv-LV" sz="1400" b="0">
                <a:solidFill>
                  <a:schemeClr val="bg1"/>
                </a:solidFill>
                <a:latin typeface="Arial Black" panose="020B0A04020102020204" pitchFamily="34" charset="0"/>
              </a:endParaRPr>
            </a:p>
          </xdr:txBody>
        </xdr:sp>
        <xdr:sp macro="" textlink="">
          <xdr:nvSpPr>
            <xdr:cNvPr id="52" name="Chevron 51">
              <a:extLst>
                <a:ext uri="{FF2B5EF4-FFF2-40B4-BE49-F238E27FC236}">
                  <a16:creationId xmlns:a16="http://schemas.microsoft.com/office/drawing/2014/main" id="{00000000-0008-0000-0300-000034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2</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1722638</xdr:colOff>
      <xdr:row>0</xdr:row>
      <xdr:rowOff>111351</xdr:rowOff>
    </xdr:from>
    <xdr:to>
      <xdr:col>6</xdr:col>
      <xdr:colOff>283427</xdr:colOff>
      <xdr:row>2</xdr:row>
      <xdr:rowOff>33755</xdr:rowOff>
    </xdr:to>
    <xdr:grpSp>
      <xdr:nvGrpSpPr>
        <xdr:cNvPr id="65" name="Group 64">
          <a:extLst>
            <a:ext uri="{FF2B5EF4-FFF2-40B4-BE49-F238E27FC236}">
              <a16:creationId xmlns:a16="http://schemas.microsoft.com/office/drawing/2014/main" id="{00000000-0008-0000-0300-000041000000}"/>
            </a:ext>
          </a:extLst>
        </xdr:cNvPr>
        <xdr:cNvGrpSpPr/>
      </xdr:nvGrpSpPr>
      <xdr:grpSpPr>
        <a:xfrm>
          <a:off x="7585805" y="111351"/>
          <a:ext cx="2847039" cy="356321"/>
          <a:chOff x="214602" y="378365"/>
          <a:chExt cx="2881382" cy="722963"/>
        </a:xfrm>
      </xdr:grpSpPr>
      <xdr:grpSp>
        <xdr:nvGrpSpPr>
          <xdr:cNvPr id="66" name="Group 65">
            <a:extLst>
              <a:ext uri="{FF2B5EF4-FFF2-40B4-BE49-F238E27FC236}">
                <a16:creationId xmlns:a16="http://schemas.microsoft.com/office/drawing/2014/main" id="{00000000-0008-0000-0300-000042000000}"/>
              </a:ext>
            </a:extLst>
          </xdr:cNvPr>
          <xdr:cNvGrpSpPr/>
        </xdr:nvGrpSpPr>
        <xdr:grpSpPr>
          <a:xfrm>
            <a:off x="259556" y="378365"/>
            <a:ext cx="2836428" cy="722963"/>
            <a:chOff x="8428434" y="2534587"/>
            <a:chExt cx="2836428" cy="722963"/>
          </a:xfrm>
        </xdr:grpSpPr>
        <xdr:sp macro="" textlink="">
          <xdr:nvSpPr>
            <xdr:cNvPr id="68" name="Rounded Rectangle 67">
              <a:extLst>
                <a:ext uri="{FF2B5EF4-FFF2-40B4-BE49-F238E27FC236}">
                  <a16:creationId xmlns:a16="http://schemas.microsoft.com/office/drawing/2014/main" id="{00000000-0008-0000-0300-000044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9" name="Chevron 68">
              <a:extLst>
                <a:ext uri="{FF2B5EF4-FFF2-40B4-BE49-F238E27FC236}">
                  <a16:creationId xmlns:a16="http://schemas.microsoft.com/office/drawing/2014/main" id="{00000000-0008-0000-0300-000045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0" name="TextBox 69">
              <a:hlinkClick xmlns:r="http://schemas.openxmlformats.org/officeDocument/2006/relationships" r:id="rId1"/>
              <a:extLst>
                <a:ext uri="{FF2B5EF4-FFF2-40B4-BE49-F238E27FC236}">
                  <a16:creationId xmlns:a16="http://schemas.microsoft.com/office/drawing/2014/main" id="{00000000-0008-0000-0300-000046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grpSp>
      <xdr:sp macro="" textlink="">
        <xdr:nvSpPr>
          <xdr:cNvPr id="67" name="TextBox 66">
            <a:extLst>
              <a:ext uri="{FF2B5EF4-FFF2-40B4-BE49-F238E27FC236}">
                <a16:creationId xmlns:a16="http://schemas.microsoft.com/office/drawing/2014/main" id="{00000000-0008-0000-0300-000043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4</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1723395</xdr:colOff>
      <xdr:row>2</xdr:row>
      <xdr:rowOff>102360</xdr:rowOff>
    </xdr:from>
    <xdr:to>
      <xdr:col>6</xdr:col>
      <xdr:colOff>292720</xdr:colOff>
      <xdr:row>4</xdr:row>
      <xdr:rowOff>72386</xdr:rowOff>
    </xdr:to>
    <xdr:grpSp>
      <xdr:nvGrpSpPr>
        <xdr:cNvPr id="71" name="Group 70">
          <a:hlinkClick xmlns:r="http://schemas.openxmlformats.org/officeDocument/2006/relationships" r:id="rId2"/>
          <a:extLst>
            <a:ext uri="{FF2B5EF4-FFF2-40B4-BE49-F238E27FC236}">
              <a16:creationId xmlns:a16="http://schemas.microsoft.com/office/drawing/2014/main" id="{00000000-0008-0000-0300-000047000000}"/>
            </a:ext>
          </a:extLst>
        </xdr:cNvPr>
        <xdr:cNvGrpSpPr/>
      </xdr:nvGrpSpPr>
      <xdr:grpSpPr>
        <a:xfrm>
          <a:off x="7586562" y="536277"/>
          <a:ext cx="2855575" cy="351026"/>
          <a:chOff x="214602" y="378365"/>
          <a:chExt cx="2881382" cy="722963"/>
        </a:xfrm>
      </xdr:grpSpPr>
      <xdr:grpSp>
        <xdr:nvGrpSpPr>
          <xdr:cNvPr id="72" name="Group 71">
            <a:extLst>
              <a:ext uri="{FF2B5EF4-FFF2-40B4-BE49-F238E27FC236}">
                <a16:creationId xmlns:a16="http://schemas.microsoft.com/office/drawing/2014/main" id="{00000000-0008-0000-0300-000048000000}"/>
              </a:ext>
            </a:extLst>
          </xdr:cNvPr>
          <xdr:cNvGrpSpPr/>
        </xdr:nvGrpSpPr>
        <xdr:grpSpPr>
          <a:xfrm>
            <a:off x="259556" y="378365"/>
            <a:ext cx="2836428" cy="722963"/>
            <a:chOff x="8428434" y="2534587"/>
            <a:chExt cx="2836428" cy="722963"/>
          </a:xfrm>
        </xdr:grpSpPr>
        <xdr:sp macro="" textlink="">
          <xdr:nvSpPr>
            <xdr:cNvPr id="74" name="Rounded Rectangle 73">
              <a:extLst>
                <a:ext uri="{FF2B5EF4-FFF2-40B4-BE49-F238E27FC236}">
                  <a16:creationId xmlns:a16="http://schemas.microsoft.com/office/drawing/2014/main" id="{00000000-0008-0000-0300-00004A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5" name="Chevron 74">
              <a:extLst>
                <a:ext uri="{FF2B5EF4-FFF2-40B4-BE49-F238E27FC236}">
                  <a16:creationId xmlns:a16="http://schemas.microsoft.com/office/drawing/2014/main" id="{00000000-0008-0000-0300-00004B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6" name="TextBox 75">
              <a:extLst>
                <a:ext uri="{FF2B5EF4-FFF2-40B4-BE49-F238E27FC236}">
                  <a16:creationId xmlns:a16="http://schemas.microsoft.com/office/drawing/2014/main" id="{00000000-0008-0000-0300-00004C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grpSp>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5</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6</xdr:col>
      <xdr:colOff>453839</xdr:colOff>
      <xdr:row>1</xdr:row>
      <xdr:rowOff>91323</xdr:rowOff>
    </xdr:from>
    <xdr:to>
      <xdr:col>7</xdr:col>
      <xdr:colOff>2518383</xdr:colOff>
      <xdr:row>5</xdr:row>
      <xdr:rowOff>139001</xdr:rowOff>
    </xdr:to>
    <xdr:grpSp>
      <xdr:nvGrpSpPr>
        <xdr:cNvPr id="77" name="Group 76">
          <a:hlinkClick xmlns:r="http://schemas.openxmlformats.org/officeDocument/2006/relationships" r:id="rId3"/>
          <a:extLst>
            <a:ext uri="{FF2B5EF4-FFF2-40B4-BE49-F238E27FC236}">
              <a16:creationId xmlns:a16="http://schemas.microsoft.com/office/drawing/2014/main" id="{00000000-0008-0000-0300-00004D000000}"/>
            </a:ext>
          </a:extLst>
        </xdr:cNvPr>
        <xdr:cNvGrpSpPr/>
      </xdr:nvGrpSpPr>
      <xdr:grpSpPr>
        <a:xfrm>
          <a:off x="10603256" y="334740"/>
          <a:ext cx="2678377" cy="809678"/>
          <a:chOff x="8428434" y="2539603"/>
          <a:chExt cx="2674144" cy="808108"/>
        </a:xfrm>
      </xdr:grpSpPr>
      <xdr:sp macro="" textlink="">
        <xdr:nvSpPr>
          <xdr:cNvPr id="78" name="Rounded Rectangle 77">
            <a:extLst>
              <a:ext uri="{FF2B5EF4-FFF2-40B4-BE49-F238E27FC236}">
                <a16:creationId xmlns:a16="http://schemas.microsoft.com/office/drawing/2014/main" id="{00000000-0008-0000-0300-00004E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9" name="Chevron 78">
            <a:extLst>
              <a:ext uri="{FF2B5EF4-FFF2-40B4-BE49-F238E27FC236}">
                <a16:creationId xmlns:a16="http://schemas.microsoft.com/office/drawing/2014/main" id="{00000000-0008-0000-0300-00004F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0" name="Chevron 79">
            <a:extLst>
              <a:ext uri="{FF2B5EF4-FFF2-40B4-BE49-F238E27FC236}">
                <a16:creationId xmlns:a16="http://schemas.microsoft.com/office/drawing/2014/main" id="{00000000-0008-0000-0300-000050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1" name="TextBox 80">
            <a:hlinkClick xmlns:r="http://schemas.openxmlformats.org/officeDocument/2006/relationships" r:id="rId3"/>
            <a:extLst>
              <a:ext uri="{FF2B5EF4-FFF2-40B4-BE49-F238E27FC236}">
                <a16:creationId xmlns:a16="http://schemas.microsoft.com/office/drawing/2014/main" id="{00000000-0008-0000-0300-000051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82" name="Chevron 81">
            <a:extLst>
              <a:ext uri="{FF2B5EF4-FFF2-40B4-BE49-F238E27FC236}">
                <a16:creationId xmlns:a16="http://schemas.microsoft.com/office/drawing/2014/main" id="{00000000-0008-0000-0300-000052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2</xdr:col>
      <xdr:colOff>101837</xdr:colOff>
      <xdr:row>1</xdr:row>
      <xdr:rowOff>88660</xdr:rowOff>
    </xdr:from>
    <xdr:to>
      <xdr:col>3</xdr:col>
      <xdr:colOff>1366024</xdr:colOff>
      <xdr:row>4</xdr:row>
      <xdr:rowOff>152236</xdr:rowOff>
    </xdr:to>
    <xdr:sp macro="" textlink="">
      <xdr:nvSpPr>
        <xdr:cNvPr id="86" name="TextBox 85">
          <a:hlinkClick xmlns:r="http://schemas.openxmlformats.org/officeDocument/2006/relationships" r:id="rId4"/>
          <a:extLst>
            <a:ext uri="{FF2B5EF4-FFF2-40B4-BE49-F238E27FC236}">
              <a16:creationId xmlns:a16="http://schemas.microsoft.com/office/drawing/2014/main" id="{00000000-0008-0000-0300-000056000000}"/>
            </a:ext>
          </a:extLst>
        </xdr:cNvPr>
        <xdr:cNvSpPr txBox="1"/>
      </xdr:nvSpPr>
      <xdr:spPr>
        <a:xfrm>
          <a:off x="5198874" y="325623"/>
          <a:ext cx="2026187" cy="635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lv-LV" sz="1200" b="0">
            <a:solidFill>
              <a:schemeClr val="bg1"/>
            </a:solidFill>
            <a:latin typeface="Arial Black" panose="020B0A04020102020204" pitchFamily="34" charset="0"/>
          </a:endParaRPr>
        </a:p>
      </xdr:txBody>
    </xdr:sp>
    <xdr:clientData/>
  </xdr:twoCellAnchor>
  <xdr:twoCellAnchor>
    <xdr:from>
      <xdr:col>7</xdr:col>
      <xdr:colOff>2628900</xdr:colOff>
      <xdr:row>1</xdr:row>
      <xdr:rowOff>85725</xdr:rowOff>
    </xdr:from>
    <xdr:to>
      <xdr:col>8</xdr:col>
      <xdr:colOff>601891</xdr:colOff>
      <xdr:row>5</xdr:row>
      <xdr:rowOff>57149</xdr:rowOff>
    </xdr:to>
    <xdr:sp macro="" textlink="">
      <xdr:nvSpPr>
        <xdr:cNvPr id="92" name="Rounded Rectangle 91">
          <a:hlinkClick xmlns:r="http://schemas.openxmlformats.org/officeDocument/2006/relationships" r:id="rId5"/>
          <a:extLst>
            <a:ext uri="{FF2B5EF4-FFF2-40B4-BE49-F238E27FC236}">
              <a16:creationId xmlns:a16="http://schemas.microsoft.com/office/drawing/2014/main" id="{00000000-0008-0000-0300-00005C000000}"/>
            </a:ext>
          </a:extLst>
        </xdr:cNvPr>
        <xdr:cNvSpPr/>
      </xdr:nvSpPr>
      <xdr:spPr>
        <a:xfrm>
          <a:off x="13335000" y="323850"/>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3</xdr:col>
      <xdr:colOff>1718662</xdr:colOff>
      <xdr:row>4</xdr:row>
      <xdr:rowOff>65416</xdr:rowOff>
    </xdr:from>
    <xdr:to>
      <xdr:col>6</xdr:col>
      <xdr:colOff>129754</xdr:colOff>
      <xdr:row>6</xdr:row>
      <xdr:rowOff>199356</xdr:rowOff>
    </xdr:to>
    <xdr:grpSp>
      <xdr:nvGrpSpPr>
        <xdr:cNvPr id="83" name="Group 82">
          <a:hlinkClick xmlns:r="http://schemas.openxmlformats.org/officeDocument/2006/relationships" r:id="rId2"/>
          <a:extLst>
            <a:ext uri="{FF2B5EF4-FFF2-40B4-BE49-F238E27FC236}">
              <a16:creationId xmlns:a16="http://schemas.microsoft.com/office/drawing/2014/main" id="{00000000-0008-0000-0300-000053000000}"/>
            </a:ext>
          </a:extLst>
        </xdr:cNvPr>
        <xdr:cNvGrpSpPr/>
      </xdr:nvGrpSpPr>
      <xdr:grpSpPr>
        <a:xfrm>
          <a:off x="7581829" y="880333"/>
          <a:ext cx="2697342" cy="525523"/>
          <a:chOff x="214602" y="202891"/>
          <a:chExt cx="2719098" cy="1103479"/>
        </a:xfrm>
      </xdr:grpSpPr>
      <xdr:grpSp>
        <xdr:nvGrpSpPr>
          <xdr:cNvPr id="87" name="Group 86">
            <a:extLst>
              <a:ext uri="{FF2B5EF4-FFF2-40B4-BE49-F238E27FC236}">
                <a16:creationId xmlns:a16="http://schemas.microsoft.com/office/drawing/2014/main" id="{00000000-0008-0000-0300-000057000000}"/>
              </a:ext>
            </a:extLst>
          </xdr:cNvPr>
          <xdr:cNvGrpSpPr/>
        </xdr:nvGrpSpPr>
        <xdr:grpSpPr>
          <a:xfrm>
            <a:off x="259556" y="202891"/>
            <a:ext cx="2674144" cy="1103479"/>
            <a:chOff x="8428434" y="2359113"/>
            <a:chExt cx="2674144" cy="1103479"/>
          </a:xfrm>
        </xdr:grpSpPr>
        <xdr:sp macro="" textlink="">
          <xdr:nvSpPr>
            <xdr:cNvPr id="89" name="Rounded Rectangle 88">
              <a:extLst>
                <a:ext uri="{FF2B5EF4-FFF2-40B4-BE49-F238E27FC236}">
                  <a16:creationId xmlns:a16="http://schemas.microsoft.com/office/drawing/2014/main" id="{00000000-0008-0000-0300-000059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0" name="Chevron 89">
              <a:extLst>
                <a:ext uri="{FF2B5EF4-FFF2-40B4-BE49-F238E27FC236}">
                  <a16:creationId xmlns:a16="http://schemas.microsoft.com/office/drawing/2014/main" id="{00000000-0008-0000-0300-00005A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1" name="TextBox 90">
              <a:hlinkClick xmlns:r="http://schemas.openxmlformats.org/officeDocument/2006/relationships" r:id="rId6"/>
              <a:extLst>
                <a:ext uri="{FF2B5EF4-FFF2-40B4-BE49-F238E27FC236}">
                  <a16:creationId xmlns:a16="http://schemas.microsoft.com/office/drawing/2014/main" id="{00000000-0008-0000-0300-00005B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HOME-OWNER SEGMENT</a:t>
              </a:r>
              <a:endParaRPr lang="lv-LV" sz="1200" b="0">
                <a:solidFill>
                  <a:schemeClr val="bg1"/>
                </a:solidFill>
                <a:latin typeface="Arial Black" panose="020B0A04020102020204" pitchFamily="34" charset="0"/>
              </a:endParaRPr>
            </a:p>
          </xdr:txBody>
        </xdr:sp>
      </xdr:grpSp>
      <xdr:sp macro="" textlink="">
        <xdr:nvSpPr>
          <xdr:cNvPr id="88" name="TextBox 87">
            <a:extLst>
              <a:ext uri="{FF2B5EF4-FFF2-40B4-BE49-F238E27FC236}">
                <a16:creationId xmlns:a16="http://schemas.microsoft.com/office/drawing/2014/main" id="{00000000-0008-0000-0300-000058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6</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4131321</xdr:colOff>
      <xdr:row>0</xdr:row>
      <xdr:rowOff>213168</xdr:rowOff>
    </xdr:from>
    <xdr:to>
      <xdr:col>3</xdr:col>
      <xdr:colOff>1575973</xdr:colOff>
      <xdr:row>3</xdr:row>
      <xdr:rowOff>119438</xdr:rowOff>
    </xdr:to>
    <xdr:grpSp>
      <xdr:nvGrpSpPr>
        <xdr:cNvPr id="101" name="Group 100">
          <a:hlinkClick xmlns:r="http://schemas.openxmlformats.org/officeDocument/2006/relationships" r:id="rId2"/>
          <a:extLst>
            <a:ext uri="{FF2B5EF4-FFF2-40B4-BE49-F238E27FC236}">
              <a16:creationId xmlns:a16="http://schemas.microsoft.com/office/drawing/2014/main" id="{00000000-0008-0000-0300-000065000000}"/>
            </a:ext>
          </a:extLst>
        </xdr:cNvPr>
        <xdr:cNvGrpSpPr/>
      </xdr:nvGrpSpPr>
      <xdr:grpSpPr>
        <a:xfrm>
          <a:off x="4745154" y="213168"/>
          <a:ext cx="2693986" cy="530687"/>
          <a:chOff x="214602" y="202891"/>
          <a:chExt cx="2719098" cy="1103479"/>
        </a:xfrm>
      </xdr:grpSpPr>
      <xdr:grpSp>
        <xdr:nvGrpSpPr>
          <xdr:cNvPr id="102" name="Group 101">
            <a:extLst>
              <a:ext uri="{FF2B5EF4-FFF2-40B4-BE49-F238E27FC236}">
                <a16:creationId xmlns:a16="http://schemas.microsoft.com/office/drawing/2014/main" id="{00000000-0008-0000-0300-000066000000}"/>
              </a:ext>
            </a:extLst>
          </xdr:cNvPr>
          <xdr:cNvGrpSpPr/>
        </xdr:nvGrpSpPr>
        <xdr:grpSpPr>
          <a:xfrm>
            <a:off x="259556" y="202891"/>
            <a:ext cx="2674144" cy="1103479"/>
            <a:chOff x="8428434" y="2359113"/>
            <a:chExt cx="2674144" cy="1103479"/>
          </a:xfrm>
        </xdr:grpSpPr>
        <xdr:sp macro="" textlink="">
          <xdr:nvSpPr>
            <xdr:cNvPr id="104" name="Rounded Rectangle 103">
              <a:extLst>
                <a:ext uri="{FF2B5EF4-FFF2-40B4-BE49-F238E27FC236}">
                  <a16:creationId xmlns:a16="http://schemas.microsoft.com/office/drawing/2014/main" id="{00000000-0008-0000-0300-000068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5" name="Chevron 104">
              <a:extLst>
                <a:ext uri="{FF2B5EF4-FFF2-40B4-BE49-F238E27FC236}">
                  <a16:creationId xmlns:a16="http://schemas.microsoft.com/office/drawing/2014/main" id="{00000000-0008-0000-0300-000069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06" name="TextBox 105">
              <a:hlinkClick xmlns:r="http://schemas.openxmlformats.org/officeDocument/2006/relationships" r:id="rId4"/>
              <a:extLst>
                <a:ext uri="{FF2B5EF4-FFF2-40B4-BE49-F238E27FC236}">
                  <a16:creationId xmlns:a16="http://schemas.microsoft.com/office/drawing/2014/main" id="{00000000-0008-0000-0300-00006A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COMMITMENT &amp; MANAGEMENT</a:t>
              </a:r>
              <a:endParaRPr lang="lv-LV" sz="1200" b="0">
                <a:solidFill>
                  <a:schemeClr val="bg1"/>
                </a:solidFill>
                <a:latin typeface="Arial Black" panose="020B0A04020102020204" pitchFamily="34" charset="0"/>
              </a:endParaRPr>
            </a:p>
          </xdr:txBody>
        </xdr:sp>
      </xdr:grpSp>
      <xdr:sp macro="" textlink="">
        <xdr:nvSpPr>
          <xdr:cNvPr id="103" name="TextBox 102">
            <a:extLst>
              <a:ext uri="{FF2B5EF4-FFF2-40B4-BE49-F238E27FC236}">
                <a16:creationId xmlns:a16="http://schemas.microsoft.com/office/drawing/2014/main" id="{00000000-0008-0000-0300-000067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1</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4124325</xdr:colOff>
      <xdr:row>3</xdr:row>
      <xdr:rowOff>95250</xdr:rowOff>
    </xdr:from>
    <xdr:to>
      <xdr:col>3</xdr:col>
      <xdr:colOff>1746783</xdr:colOff>
      <xdr:row>5</xdr:row>
      <xdr:rowOff>65279</xdr:rowOff>
    </xdr:to>
    <xdr:grpSp>
      <xdr:nvGrpSpPr>
        <xdr:cNvPr id="84" name="Group 83">
          <a:extLst>
            <a:ext uri="{FF2B5EF4-FFF2-40B4-BE49-F238E27FC236}">
              <a16:creationId xmlns:a16="http://schemas.microsoft.com/office/drawing/2014/main" id="{00000000-0008-0000-0300-000054000000}"/>
            </a:ext>
          </a:extLst>
        </xdr:cNvPr>
        <xdr:cNvGrpSpPr/>
      </xdr:nvGrpSpPr>
      <xdr:grpSpPr>
        <a:xfrm>
          <a:off x="4738158" y="719667"/>
          <a:ext cx="2871792" cy="351029"/>
          <a:chOff x="214602" y="378365"/>
          <a:chExt cx="2881382" cy="722963"/>
        </a:xfrm>
      </xdr:grpSpPr>
      <xdr:grpSp>
        <xdr:nvGrpSpPr>
          <xdr:cNvPr id="85" name="Group 84">
            <a:extLst>
              <a:ext uri="{FF2B5EF4-FFF2-40B4-BE49-F238E27FC236}">
                <a16:creationId xmlns:a16="http://schemas.microsoft.com/office/drawing/2014/main" id="{00000000-0008-0000-0300-000055000000}"/>
              </a:ext>
            </a:extLst>
          </xdr:cNvPr>
          <xdr:cNvGrpSpPr/>
        </xdr:nvGrpSpPr>
        <xdr:grpSpPr>
          <a:xfrm>
            <a:off x="259556" y="378365"/>
            <a:ext cx="2836428" cy="722963"/>
            <a:chOff x="8428434" y="2534587"/>
            <a:chExt cx="2836428" cy="722963"/>
          </a:xfrm>
        </xdr:grpSpPr>
        <xdr:sp macro="" textlink="">
          <xdr:nvSpPr>
            <xdr:cNvPr id="94" name="Rounded Rectangle 93">
              <a:extLst>
                <a:ext uri="{FF2B5EF4-FFF2-40B4-BE49-F238E27FC236}">
                  <a16:creationId xmlns:a16="http://schemas.microsoft.com/office/drawing/2014/main" id="{00000000-0008-0000-0300-00005E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5" name="Chevron 94">
              <a:extLst>
                <a:ext uri="{FF2B5EF4-FFF2-40B4-BE49-F238E27FC236}">
                  <a16:creationId xmlns:a16="http://schemas.microsoft.com/office/drawing/2014/main" id="{00000000-0008-0000-0300-00005F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6" name="TextBox 95">
              <a:hlinkClick xmlns:r="http://schemas.openxmlformats.org/officeDocument/2006/relationships" r:id="rId7"/>
              <a:extLst>
                <a:ext uri="{FF2B5EF4-FFF2-40B4-BE49-F238E27FC236}">
                  <a16:creationId xmlns:a16="http://schemas.microsoft.com/office/drawing/2014/main" id="{00000000-0008-0000-0300-000060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grpSp>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3</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95250</xdr:colOff>
      <xdr:row>1</xdr:row>
      <xdr:rowOff>76200</xdr:rowOff>
    </xdr:from>
    <xdr:to>
      <xdr:col>13</xdr:col>
      <xdr:colOff>415880</xdr:colOff>
      <xdr:row>6</xdr:row>
      <xdr:rowOff>8257</xdr:rowOff>
    </xdr:to>
    <xdr:grpSp>
      <xdr:nvGrpSpPr>
        <xdr:cNvPr id="97" name="Group 96">
          <a:extLst>
            <a:ext uri="{FF2B5EF4-FFF2-40B4-BE49-F238E27FC236}">
              <a16:creationId xmlns:a16="http://schemas.microsoft.com/office/drawing/2014/main" id="{00000000-0008-0000-0300-000061000000}"/>
            </a:ext>
          </a:extLst>
        </xdr:cNvPr>
        <xdr:cNvGrpSpPr/>
      </xdr:nvGrpSpPr>
      <xdr:grpSpPr>
        <a:xfrm>
          <a:off x="15165917" y="319617"/>
          <a:ext cx="2775963" cy="895140"/>
          <a:chOff x="235350" y="383381"/>
          <a:chExt cx="2698350" cy="88433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98" name="Group 97">
            <a:extLst>
              <a:ext uri="{FF2B5EF4-FFF2-40B4-BE49-F238E27FC236}">
                <a16:creationId xmlns:a16="http://schemas.microsoft.com/office/drawing/2014/main" id="{00000000-0008-0000-0300-000062000000}"/>
              </a:ext>
            </a:extLst>
          </xdr:cNvPr>
          <xdr:cNvGrpSpPr/>
        </xdr:nvGrpSpPr>
        <xdr:grpSpPr>
          <a:xfrm>
            <a:off x="259556" y="383381"/>
            <a:ext cx="2674144" cy="884335"/>
            <a:chOff x="8428434" y="2539603"/>
            <a:chExt cx="2674144" cy="884335"/>
          </a:xfrm>
          <a:grpFill/>
        </xdr:grpSpPr>
        <xdr:sp macro="" textlink="">
          <xdr:nvSpPr>
            <xdr:cNvPr id="100" name="Rounded Rectangle 99">
              <a:extLst>
                <a:ext uri="{FF2B5EF4-FFF2-40B4-BE49-F238E27FC236}">
                  <a16:creationId xmlns:a16="http://schemas.microsoft.com/office/drawing/2014/main" id="{00000000-0008-0000-0300-000064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7" name="Chevron 106">
              <a:extLst>
                <a:ext uri="{FF2B5EF4-FFF2-40B4-BE49-F238E27FC236}">
                  <a16:creationId xmlns:a16="http://schemas.microsoft.com/office/drawing/2014/main" id="{00000000-0008-0000-0300-00006B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108" name="Chevron 107">
              <a:extLst>
                <a:ext uri="{FF2B5EF4-FFF2-40B4-BE49-F238E27FC236}">
                  <a16:creationId xmlns:a16="http://schemas.microsoft.com/office/drawing/2014/main" id="{00000000-0008-0000-0300-00006C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09" name="TextBox 108">
              <a:hlinkClick xmlns:r="http://schemas.openxmlformats.org/officeDocument/2006/relationships" r:id="rId8"/>
              <a:extLst>
                <a:ext uri="{FF2B5EF4-FFF2-40B4-BE49-F238E27FC236}">
                  <a16:creationId xmlns:a16="http://schemas.microsoft.com/office/drawing/2014/main" id="{00000000-0008-0000-0300-00006D000000}"/>
                </a:ext>
              </a:extLst>
            </xdr:cNvPr>
            <xdr:cNvSpPr txBox="1"/>
          </xdr:nvSpPr>
          <xdr:spPr>
            <a:xfrm>
              <a:off x="9080184" y="2623321"/>
              <a:ext cx="1841406"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ENERGY PLANNING</a:t>
              </a:r>
              <a:endParaRPr lang="lv-LV" sz="1400" b="0">
                <a:solidFill>
                  <a:srgbClr val="8D0B3A"/>
                </a:solidFill>
                <a:latin typeface="Arial Black" panose="020B0A04020102020204" pitchFamily="34" charset="0"/>
              </a:endParaRPr>
            </a:p>
          </xdr:txBody>
        </xdr:sp>
        <xdr:sp macro="" textlink="">
          <xdr:nvSpPr>
            <xdr:cNvPr id="110" name="Chevron 109">
              <a:extLst>
                <a:ext uri="{FF2B5EF4-FFF2-40B4-BE49-F238E27FC236}">
                  <a16:creationId xmlns:a16="http://schemas.microsoft.com/office/drawing/2014/main" id="{00000000-0008-0000-0300-00006E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99" name="TextBox 98">
            <a:extLst>
              <a:ext uri="{FF2B5EF4-FFF2-40B4-BE49-F238E27FC236}">
                <a16:creationId xmlns:a16="http://schemas.microsoft.com/office/drawing/2014/main" id="{00000000-0008-0000-0300-000063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2</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10</xdr:col>
      <xdr:colOff>78441</xdr:colOff>
      <xdr:row>0</xdr:row>
      <xdr:rowOff>44823</xdr:rowOff>
    </xdr:from>
    <xdr:to>
      <xdr:col>13</xdr:col>
      <xdr:colOff>491938</xdr:colOff>
      <xdr:row>1</xdr:row>
      <xdr:rowOff>114299</xdr:rowOff>
    </xdr:to>
    <xdr:sp macro="" textlink="">
      <xdr:nvSpPr>
        <xdr:cNvPr id="111" name="TextBox 110">
          <a:extLst>
            <a:ext uri="{FF2B5EF4-FFF2-40B4-BE49-F238E27FC236}">
              <a16:creationId xmlns:a16="http://schemas.microsoft.com/office/drawing/2014/main" id="{00000000-0008-0000-0300-00006F000000}"/>
            </a:ext>
          </a:extLst>
        </xdr:cNvPr>
        <xdr:cNvSpPr txBox="1"/>
      </xdr:nvSpPr>
      <xdr:spPr>
        <a:xfrm>
          <a:off x="15733059" y="44823"/>
          <a:ext cx="2228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00" b="0" baseline="0">
              <a:solidFill>
                <a:srgbClr val="8D0B3A"/>
              </a:solidFill>
              <a:latin typeface="Arial Black" panose="020B0A04020102020204" pitchFamily="34" charset="0"/>
            </a:rPr>
            <a:t>Capacity building schemes</a:t>
          </a:r>
          <a:endParaRPr lang="lv-LV" sz="1000" b="0">
            <a:solidFill>
              <a:srgbClr val="8D0B3A"/>
            </a:solidFill>
            <a:latin typeface="Arial Black" panose="020B0A040201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657225</xdr:colOff>
          <xdr:row>12</xdr:row>
          <xdr:rowOff>171450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657225</xdr:colOff>
          <xdr:row>13</xdr:row>
          <xdr:rowOff>171450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28575</xdr:rowOff>
        </xdr:from>
        <xdr:to>
          <xdr:col>2</xdr:col>
          <xdr:colOff>657225</xdr:colOff>
          <xdr:row>14</xdr:row>
          <xdr:rowOff>171450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xdr:row>
          <xdr:rowOff>28575</xdr:rowOff>
        </xdr:from>
        <xdr:to>
          <xdr:col>2</xdr:col>
          <xdr:colOff>657225</xdr:colOff>
          <xdr:row>19</xdr:row>
          <xdr:rowOff>171450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4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20</xdr:row>
          <xdr:rowOff>28575</xdr:rowOff>
        </xdr:from>
        <xdr:to>
          <xdr:col>2</xdr:col>
          <xdr:colOff>657225</xdr:colOff>
          <xdr:row>20</xdr:row>
          <xdr:rowOff>171450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4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4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36</xdr:row>
          <xdr:rowOff>28575</xdr:rowOff>
        </xdr:from>
        <xdr:to>
          <xdr:col>2</xdr:col>
          <xdr:colOff>657225</xdr:colOff>
          <xdr:row>36</xdr:row>
          <xdr:rowOff>171450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4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21</xdr:row>
          <xdr:rowOff>28575</xdr:rowOff>
        </xdr:from>
        <xdr:to>
          <xdr:col>2</xdr:col>
          <xdr:colOff>657225</xdr:colOff>
          <xdr:row>21</xdr:row>
          <xdr:rowOff>171450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4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41</xdr:row>
          <xdr:rowOff>28575</xdr:rowOff>
        </xdr:from>
        <xdr:to>
          <xdr:col>2</xdr:col>
          <xdr:colOff>657225</xdr:colOff>
          <xdr:row>41</xdr:row>
          <xdr:rowOff>171450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4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42</xdr:row>
          <xdr:rowOff>28575</xdr:rowOff>
        </xdr:from>
        <xdr:to>
          <xdr:col>2</xdr:col>
          <xdr:colOff>657225</xdr:colOff>
          <xdr:row>42</xdr:row>
          <xdr:rowOff>171450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4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43</xdr:row>
          <xdr:rowOff>28575</xdr:rowOff>
        </xdr:from>
        <xdr:to>
          <xdr:col>2</xdr:col>
          <xdr:colOff>657225</xdr:colOff>
          <xdr:row>43</xdr:row>
          <xdr:rowOff>171450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4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45</xdr:row>
          <xdr:rowOff>28575</xdr:rowOff>
        </xdr:from>
        <xdr:to>
          <xdr:col>2</xdr:col>
          <xdr:colOff>657225</xdr:colOff>
          <xdr:row>45</xdr:row>
          <xdr:rowOff>171450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4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50</xdr:row>
          <xdr:rowOff>28575</xdr:rowOff>
        </xdr:from>
        <xdr:to>
          <xdr:col>2</xdr:col>
          <xdr:colOff>657225</xdr:colOff>
          <xdr:row>50</xdr:row>
          <xdr:rowOff>171450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4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51</xdr:row>
          <xdr:rowOff>0</xdr:rowOff>
        </xdr:from>
        <xdr:to>
          <xdr:col>2</xdr:col>
          <xdr:colOff>657225</xdr:colOff>
          <xdr:row>51</xdr:row>
          <xdr:rowOff>142875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4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4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4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28575</xdr:rowOff>
        </xdr:from>
        <xdr:to>
          <xdr:col>2</xdr:col>
          <xdr:colOff>657225</xdr:colOff>
          <xdr:row>28</xdr:row>
          <xdr:rowOff>171450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4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29</xdr:row>
          <xdr:rowOff>28575</xdr:rowOff>
        </xdr:from>
        <xdr:to>
          <xdr:col>2</xdr:col>
          <xdr:colOff>657225</xdr:colOff>
          <xdr:row>29</xdr:row>
          <xdr:rowOff>171450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4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30</xdr:row>
          <xdr:rowOff>28575</xdr:rowOff>
        </xdr:from>
        <xdr:to>
          <xdr:col>2</xdr:col>
          <xdr:colOff>657225</xdr:colOff>
          <xdr:row>30</xdr:row>
          <xdr:rowOff>171450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4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2438400</xdr:colOff>
      <xdr:row>2</xdr:row>
      <xdr:rowOff>95250</xdr:rowOff>
    </xdr:from>
    <xdr:to>
      <xdr:col>1</xdr:col>
      <xdr:colOff>3144907</xdr:colOff>
      <xdr:row>5</xdr:row>
      <xdr:rowOff>16565</xdr:rowOff>
    </xdr:to>
    <xdr:sp macro="" textlink="">
      <xdr:nvSpPr>
        <xdr:cNvPr id="29" name="Rounded Rectangle 28">
          <a:extLst>
            <a:ext uri="{FF2B5EF4-FFF2-40B4-BE49-F238E27FC236}">
              <a16:creationId xmlns:a16="http://schemas.microsoft.com/office/drawing/2014/main" id="{00000000-0008-0000-0400-00001D000000}"/>
            </a:ext>
          </a:extLst>
        </xdr:cNvPr>
        <xdr:cNvSpPr/>
      </xdr:nvSpPr>
      <xdr:spPr>
        <a:xfrm>
          <a:off x="3048000" y="52387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2509212</xdr:colOff>
      <xdr:row>3</xdr:row>
      <xdr:rowOff>150327</xdr:rowOff>
    </xdr:from>
    <xdr:to>
      <xdr:col>1</xdr:col>
      <xdr:colOff>3033087</xdr:colOff>
      <xdr:row>3</xdr:row>
      <xdr:rowOff>150327</xdr:rowOff>
    </xdr:to>
    <xdr:cxnSp macro="">
      <xdr:nvCxnSpPr>
        <xdr:cNvPr id="30" name="Straight Arrow Connector 29">
          <a:extLst>
            <a:ext uri="{FF2B5EF4-FFF2-40B4-BE49-F238E27FC236}">
              <a16:creationId xmlns:a16="http://schemas.microsoft.com/office/drawing/2014/main" id="{00000000-0008-0000-0400-00001E000000}"/>
            </a:ext>
          </a:extLst>
        </xdr:cNvPr>
        <xdr:cNvCxnSpPr/>
      </xdr:nvCxnSpPr>
      <xdr:spPr>
        <a:xfrm flipH="1">
          <a:off x="3118812" y="769452"/>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2295526</xdr:colOff>
      <xdr:row>0</xdr:row>
      <xdr:rowOff>0</xdr:rowOff>
    </xdr:from>
    <xdr:ext cx="990600" cy="490134"/>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2905126" y="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1</xdr:col>
      <xdr:colOff>3276600</xdr:colOff>
      <xdr:row>2</xdr:row>
      <xdr:rowOff>95248</xdr:rowOff>
    </xdr:from>
    <xdr:to>
      <xdr:col>1</xdr:col>
      <xdr:colOff>3983107</xdr:colOff>
      <xdr:row>5</xdr:row>
      <xdr:rowOff>16563</xdr:rowOff>
    </xdr:to>
    <xdr:sp macro="" textlink="">
      <xdr:nvSpPr>
        <xdr:cNvPr id="32" name="Rounded Rectangle 31">
          <a:extLst>
            <a:ext uri="{FF2B5EF4-FFF2-40B4-BE49-F238E27FC236}">
              <a16:creationId xmlns:a16="http://schemas.microsoft.com/office/drawing/2014/main" id="{00000000-0008-0000-0400-000020000000}"/>
            </a:ext>
          </a:extLst>
        </xdr:cNvPr>
        <xdr:cNvSpPr/>
      </xdr:nvSpPr>
      <xdr:spPr>
        <a:xfrm rot="10800000">
          <a:off x="3886200" y="523873"/>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3372261</xdr:colOff>
      <xdr:row>3</xdr:row>
      <xdr:rowOff>142044</xdr:rowOff>
    </xdr:from>
    <xdr:to>
      <xdr:col>1</xdr:col>
      <xdr:colOff>3896136</xdr:colOff>
      <xdr:row>3</xdr:row>
      <xdr:rowOff>142044</xdr:rowOff>
    </xdr:to>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rot="10800000" flipH="1">
          <a:off x="4022202" y="730353"/>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3191476</xdr:colOff>
      <xdr:row>0</xdr:row>
      <xdr:rowOff>214193</xdr:rowOff>
    </xdr:from>
    <xdr:ext cx="890936" cy="291234"/>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3801076" y="214193"/>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237144</xdr:colOff>
      <xdr:row>1</xdr:row>
      <xdr:rowOff>78581</xdr:rowOff>
    </xdr:from>
    <xdr:to>
      <xdr:col>1</xdr:col>
      <xdr:colOff>2400300</xdr:colOff>
      <xdr:row>6</xdr:row>
      <xdr:rowOff>94886</xdr:rowOff>
    </xdr:to>
    <xdr:grpSp>
      <xdr:nvGrpSpPr>
        <xdr:cNvPr id="35" name="Group 34">
          <a:extLst>
            <a:ext uri="{FF2B5EF4-FFF2-40B4-BE49-F238E27FC236}">
              <a16:creationId xmlns:a16="http://schemas.microsoft.com/office/drawing/2014/main" id="{00000000-0008-0000-0400-000023000000}"/>
            </a:ext>
          </a:extLst>
        </xdr:cNvPr>
        <xdr:cNvGrpSpPr/>
      </xdr:nvGrpSpPr>
      <xdr:grpSpPr>
        <a:xfrm>
          <a:off x="237144" y="321998"/>
          <a:ext cx="2776989" cy="979388"/>
          <a:chOff x="259556" y="383381"/>
          <a:chExt cx="2772756" cy="978330"/>
        </a:xfrm>
      </xdr:grpSpPr>
      <xdr:grpSp>
        <xdr:nvGrpSpPr>
          <xdr:cNvPr id="36" name="Group 35">
            <a:extLst>
              <a:ext uri="{FF2B5EF4-FFF2-40B4-BE49-F238E27FC236}">
                <a16:creationId xmlns:a16="http://schemas.microsoft.com/office/drawing/2014/main" id="{00000000-0008-0000-0400-000024000000}"/>
              </a:ext>
            </a:extLst>
          </xdr:cNvPr>
          <xdr:cNvGrpSpPr/>
        </xdr:nvGrpSpPr>
        <xdr:grpSpPr>
          <a:xfrm>
            <a:off x="259556" y="383381"/>
            <a:ext cx="2772756" cy="978330"/>
            <a:chOff x="8428434" y="2539603"/>
            <a:chExt cx="2772756" cy="978330"/>
          </a:xfrm>
        </xdr:grpSpPr>
        <xdr:sp macro="" textlink="">
          <xdr:nvSpPr>
            <xdr:cNvPr id="38" name="Rounded Rectangle 37">
              <a:extLst>
                <a:ext uri="{FF2B5EF4-FFF2-40B4-BE49-F238E27FC236}">
                  <a16:creationId xmlns:a16="http://schemas.microsoft.com/office/drawing/2014/main" id="{00000000-0008-0000-0400-000026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9" name="Chevron 38">
              <a:extLst>
                <a:ext uri="{FF2B5EF4-FFF2-40B4-BE49-F238E27FC236}">
                  <a16:creationId xmlns:a16="http://schemas.microsoft.com/office/drawing/2014/main" id="{00000000-0008-0000-0400-000027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0" name="Chevron 39">
              <a:extLst>
                <a:ext uri="{FF2B5EF4-FFF2-40B4-BE49-F238E27FC236}">
                  <a16:creationId xmlns:a16="http://schemas.microsoft.com/office/drawing/2014/main" id="{00000000-0008-0000-0400-000028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1" name="TextBox 40">
              <a:extLst>
                <a:ext uri="{FF2B5EF4-FFF2-40B4-BE49-F238E27FC236}">
                  <a16:creationId xmlns:a16="http://schemas.microsoft.com/office/drawing/2014/main" id="{00000000-0008-0000-0400-000029000000}"/>
                </a:ext>
              </a:extLst>
            </xdr:cNvPr>
            <xdr:cNvSpPr txBox="1"/>
          </xdr:nvSpPr>
          <xdr:spPr>
            <a:xfrm>
              <a:off x="9115215" y="2717316"/>
              <a:ext cx="2085975"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sp macro="" textlink="">
          <xdr:nvSpPr>
            <xdr:cNvPr id="42" name="Chevron 41">
              <a:extLst>
                <a:ext uri="{FF2B5EF4-FFF2-40B4-BE49-F238E27FC236}">
                  <a16:creationId xmlns:a16="http://schemas.microsoft.com/office/drawing/2014/main" id="{00000000-0008-0000-0400-00002A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3</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4121155</xdr:colOff>
      <xdr:row>3</xdr:row>
      <xdr:rowOff>139770</xdr:rowOff>
    </xdr:from>
    <xdr:to>
      <xdr:col>3</xdr:col>
      <xdr:colOff>1779548</xdr:colOff>
      <xdr:row>5</xdr:row>
      <xdr:rowOff>116732</xdr:rowOff>
    </xdr:to>
    <xdr:grpSp>
      <xdr:nvGrpSpPr>
        <xdr:cNvPr id="45" name="Group 44">
          <a:hlinkClick xmlns:r="http://schemas.openxmlformats.org/officeDocument/2006/relationships" r:id="rId1"/>
          <a:extLst>
            <a:ext uri="{FF2B5EF4-FFF2-40B4-BE49-F238E27FC236}">
              <a16:creationId xmlns:a16="http://schemas.microsoft.com/office/drawing/2014/main" id="{00000000-0008-0000-0400-00002D000000}"/>
            </a:ext>
          </a:extLst>
        </xdr:cNvPr>
        <xdr:cNvGrpSpPr/>
      </xdr:nvGrpSpPr>
      <xdr:grpSpPr>
        <a:xfrm>
          <a:off x="4734988" y="764187"/>
          <a:ext cx="2907727" cy="357962"/>
          <a:chOff x="186763" y="364081"/>
          <a:chExt cx="2918499" cy="737247"/>
        </a:xfrm>
      </xdr:grpSpPr>
      <xdr:grpSp>
        <xdr:nvGrpSpPr>
          <xdr:cNvPr id="46" name="Group 45">
            <a:extLst>
              <a:ext uri="{FF2B5EF4-FFF2-40B4-BE49-F238E27FC236}">
                <a16:creationId xmlns:a16="http://schemas.microsoft.com/office/drawing/2014/main" id="{00000000-0008-0000-0400-00002E000000}"/>
              </a:ext>
            </a:extLst>
          </xdr:cNvPr>
          <xdr:cNvGrpSpPr/>
        </xdr:nvGrpSpPr>
        <xdr:grpSpPr>
          <a:xfrm>
            <a:off x="259556" y="383381"/>
            <a:ext cx="2845706" cy="717947"/>
            <a:chOff x="8428434" y="2539603"/>
            <a:chExt cx="2845706" cy="717947"/>
          </a:xfrm>
        </xdr:grpSpPr>
        <xdr:sp macro="" textlink="">
          <xdr:nvSpPr>
            <xdr:cNvPr id="48" name="Rounded Rectangle 47">
              <a:extLst>
                <a:ext uri="{FF2B5EF4-FFF2-40B4-BE49-F238E27FC236}">
                  <a16:creationId xmlns:a16="http://schemas.microsoft.com/office/drawing/2014/main" id="{00000000-0008-0000-0400-000030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9" name="Chevron 48">
              <a:extLst>
                <a:ext uri="{FF2B5EF4-FFF2-40B4-BE49-F238E27FC236}">
                  <a16:creationId xmlns:a16="http://schemas.microsoft.com/office/drawing/2014/main" id="{00000000-0008-0000-0400-000031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0" name="TextBox 49">
              <a:hlinkClick xmlns:r="http://schemas.openxmlformats.org/officeDocument/2006/relationships" r:id="rId2"/>
              <a:extLst>
                <a:ext uri="{FF2B5EF4-FFF2-40B4-BE49-F238E27FC236}">
                  <a16:creationId xmlns:a16="http://schemas.microsoft.com/office/drawing/2014/main" id="{00000000-0008-0000-0400-000032000000}"/>
                </a:ext>
              </a:extLst>
            </xdr:cNvPr>
            <xdr:cNvSpPr txBox="1"/>
          </xdr:nvSpPr>
          <xdr:spPr>
            <a:xfrm>
              <a:off x="8855941" y="2554203"/>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a:t>
              </a:r>
              <a:endParaRPr lang="lv-LV" sz="1400" b="0">
                <a:solidFill>
                  <a:schemeClr val="bg1"/>
                </a:solidFill>
                <a:latin typeface="Arial Black" panose="020B0A04020102020204" pitchFamily="34" charset="0"/>
              </a:endParaRPr>
            </a:p>
          </xdr:txBody>
        </xdr:sp>
      </xdr:grpSp>
      <xdr:sp macro="" textlink="">
        <xdr:nvSpPr>
          <xdr:cNvPr id="47" name="TextBox 46">
            <a:extLst>
              <a:ext uri="{FF2B5EF4-FFF2-40B4-BE49-F238E27FC236}">
                <a16:creationId xmlns:a16="http://schemas.microsoft.com/office/drawing/2014/main" id="{00000000-0008-0000-0400-00002F000000}"/>
              </a:ext>
            </a:extLst>
          </xdr:cNvPr>
          <xdr:cNvSpPr txBox="1"/>
        </xdr:nvSpPr>
        <xdr:spPr>
          <a:xfrm>
            <a:off x="186763" y="364081"/>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2</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1778398</xdr:colOff>
      <xdr:row>0</xdr:row>
      <xdr:rowOff>125293</xdr:rowOff>
    </xdr:from>
    <xdr:to>
      <xdr:col>6</xdr:col>
      <xdr:colOff>304800</xdr:colOff>
      <xdr:row>2</xdr:row>
      <xdr:rowOff>47697</xdr:rowOff>
    </xdr:to>
    <xdr:grpSp>
      <xdr:nvGrpSpPr>
        <xdr:cNvPr id="51" name="Group 50">
          <a:extLst>
            <a:ext uri="{FF2B5EF4-FFF2-40B4-BE49-F238E27FC236}">
              <a16:creationId xmlns:a16="http://schemas.microsoft.com/office/drawing/2014/main" id="{00000000-0008-0000-0400-000033000000}"/>
            </a:ext>
          </a:extLst>
        </xdr:cNvPr>
        <xdr:cNvGrpSpPr/>
      </xdr:nvGrpSpPr>
      <xdr:grpSpPr>
        <a:xfrm>
          <a:off x="7641565" y="125293"/>
          <a:ext cx="2812652" cy="356321"/>
          <a:chOff x="214602" y="378365"/>
          <a:chExt cx="2881382" cy="722963"/>
        </a:xfrm>
      </xdr:grpSpPr>
      <xdr:grpSp>
        <xdr:nvGrpSpPr>
          <xdr:cNvPr id="52" name="Group 51">
            <a:extLst>
              <a:ext uri="{FF2B5EF4-FFF2-40B4-BE49-F238E27FC236}">
                <a16:creationId xmlns:a16="http://schemas.microsoft.com/office/drawing/2014/main" id="{00000000-0008-0000-0400-000034000000}"/>
              </a:ext>
            </a:extLst>
          </xdr:cNvPr>
          <xdr:cNvGrpSpPr/>
        </xdr:nvGrpSpPr>
        <xdr:grpSpPr>
          <a:xfrm>
            <a:off x="259556" y="378365"/>
            <a:ext cx="2836428" cy="722963"/>
            <a:chOff x="8428434" y="2534587"/>
            <a:chExt cx="2836428" cy="722963"/>
          </a:xfrm>
        </xdr:grpSpPr>
        <xdr:sp macro="" textlink="">
          <xdr:nvSpPr>
            <xdr:cNvPr id="54" name="Rounded Rectangle 53">
              <a:extLst>
                <a:ext uri="{FF2B5EF4-FFF2-40B4-BE49-F238E27FC236}">
                  <a16:creationId xmlns:a16="http://schemas.microsoft.com/office/drawing/2014/main" id="{00000000-0008-0000-0400-000036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5" name="Chevron 54">
              <a:extLst>
                <a:ext uri="{FF2B5EF4-FFF2-40B4-BE49-F238E27FC236}">
                  <a16:creationId xmlns:a16="http://schemas.microsoft.com/office/drawing/2014/main" id="{00000000-0008-0000-0400-000037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6" name="TextBox 55">
              <a:hlinkClick xmlns:r="http://schemas.openxmlformats.org/officeDocument/2006/relationships" r:id="rId3"/>
              <a:extLst>
                <a:ext uri="{FF2B5EF4-FFF2-40B4-BE49-F238E27FC236}">
                  <a16:creationId xmlns:a16="http://schemas.microsoft.com/office/drawing/2014/main" id="{00000000-0008-0000-0400-000038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grpSp>
      <xdr:sp macro="" textlink="">
        <xdr:nvSpPr>
          <xdr:cNvPr id="53" name="TextBox 52">
            <a:extLst>
              <a:ext uri="{FF2B5EF4-FFF2-40B4-BE49-F238E27FC236}">
                <a16:creationId xmlns:a16="http://schemas.microsoft.com/office/drawing/2014/main" id="{00000000-0008-0000-0400-000035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4</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1769863</xdr:colOff>
      <xdr:row>2</xdr:row>
      <xdr:rowOff>116302</xdr:rowOff>
    </xdr:from>
    <xdr:to>
      <xdr:col>6</xdr:col>
      <xdr:colOff>314325</xdr:colOff>
      <xdr:row>4</xdr:row>
      <xdr:rowOff>86328</xdr:rowOff>
    </xdr:to>
    <xdr:grpSp>
      <xdr:nvGrpSpPr>
        <xdr:cNvPr id="57" name="Group 56">
          <a:hlinkClick xmlns:r="http://schemas.openxmlformats.org/officeDocument/2006/relationships" r:id="rId4"/>
          <a:extLst>
            <a:ext uri="{FF2B5EF4-FFF2-40B4-BE49-F238E27FC236}">
              <a16:creationId xmlns:a16="http://schemas.microsoft.com/office/drawing/2014/main" id="{00000000-0008-0000-0400-000039000000}"/>
            </a:ext>
          </a:extLst>
        </xdr:cNvPr>
        <xdr:cNvGrpSpPr/>
      </xdr:nvGrpSpPr>
      <xdr:grpSpPr>
        <a:xfrm>
          <a:off x="7633030" y="550219"/>
          <a:ext cx="2830712" cy="351026"/>
          <a:chOff x="214602" y="378365"/>
          <a:chExt cx="2881382" cy="722963"/>
        </a:xfrm>
      </xdr:grpSpPr>
      <xdr:grpSp>
        <xdr:nvGrpSpPr>
          <xdr:cNvPr id="58" name="Group 57">
            <a:extLst>
              <a:ext uri="{FF2B5EF4-FFF2-40B4-BE49-F238E27FC236}">
                <a16:creationId xmlns:a16="http://schemas.microsoft.com/office/drawing/2014/main" id="{00000000-0008-0000-0400-00003A000000}"/>
              </a:ext>
            </a:extLst>
          </xdr:cNvPr>
          <xdr:cNvGrpSpPr/>
        </xdr:nvGrpSpPr>
        <xdr:grpSpPr>
          <a:xfrm>
            <a:off x="259556" y="378365"/>
            <a:ext cx="2836428" cy="722963"/>
            <a:chOff x="8428434" y="2534587"/>
            <a:chExt cx="2836428" cy="722963"/>
          </a:xfrm>
        </xdr:grpSpPr>
        <xdr:sp macro="" textlink="">
          <xdr:nvSpPr>
            <xdr:cNvPr id="60" name="Rounded Rectangle 59">
              <a:extLst>
                <a:ext uri="{FF2B5EF4-FFF2-40B4-BE49-F238E27FC236}">
                  <a16:creationId xmlns:a16="http://schemas.microsoft.com/office/drawing/2014/main" id="{00000000-0008-0000-0400-00003C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1" name="Chevron 60">
              <a:extLst>
                <a:ext uri="{FF2B5EF4-FFF2-40B4-BE49-F238E27FC236}">
                  <a16:creationId xmlns:a16="http://schemas.microsoft.com/office/drawing/2014/main" id="{00000000-0008-0000-0400-00003D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2" name="TextBox 61">
              <a:hlinkClick xmlns:r="http://schemas.openxmlformats.org/officeDocument/2006/relationships" r:id="rId4"/>
              <a:extLst>
                <a:ext uri="{FF2B5EF4-FFF2-40B4-BE49-F238E27FC236}">
                  <a16:creationId xmlns:a16="http://schemas.microsoft.com/office/drawing/2014/main" id="{00000000-0008-0000-0400-00003E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grpSp>
      <xdr:sp macro="" textlink="">
        <xdr:nvSpPr>
          <xdr:cNvPr id="59" name="TextBox 58">
            <a:extLst>
              <a:ext uri="{FF2B5EF4-FFF2-40B4-BE49-F238E27FC236}">
                <a16:creationId xmlns:a16="http://schemas.microsoft.com/office/drawing/2014/main" id="{00000000-0008-0000-0400-00003B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5</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6</xdr:col>
      <xdr:colOff>406214</xdr:colOff>
      <xdr:row>1</xdr:row>
      <xdr:rowOff>100848</xdr:rowOff>
    </xdr:from>
    <xdr:to>
      <xdr:col>7</xdr:col>
      <xdr:colOff>2470758</xdr:colOff>
      <xdr:row>5</xdr:row>
      <xdr:rowOff>148526</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10555631" y="344265"/>
          <a:ext cx="2678377" cy="809678"/>
          <a:chOff x="8428434" y="2539603"/>
          <a:chExt cx="2674144" cy="808108"/>
        </a:xfrm>
      </xdr:grpSpPr>
      <xdr:sp macro="" textlink="">
        <xdr:nvSpPr>
          <xdr:cNvPr id="64" name="Rounded Rectangle 63">
            <a:extLst>
              <a:ext uri="{FF2B5EF4-FFF2-40B4-BE49-F238E27FC236}">
                <a16:creationId xmlns:a16="http://schemas.microsoft.com/office/drawing/2014/main" id="{00000000-0008-0000-0400-000040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5" name="Chevron 64">
            <a:extLst>
              <a:ext uri="{FF2B5EF4-FFF2-40B4-BE49-F238E27FC236}">
                <a16:creationId xmlns:a16="http://schemas.microsoft.com/office/drawing/2014/main" id="{00000000-0008-0000-0400-000041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6" name="Chevron 65">
            <a:extLst>
              <a:ext uri="{FF2B5EF4-FFF2-40B4-BE49-F238E27FC236}">
                <a16:creationId xmlns:a16="http://schemas.microsoft.com/office/drawing/2014/main" id="{00000000-0008-0000-0400-000042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7" name="TextBox 66">
            <a:hlinkClick xmlns:r="http://schemas.openxmlformats.org/officeDocument/2006/relationships" r:id="rId5"/>
            <a:extLst>
              <a:ext uri="{FF2B5EF4-FFF2-40B4-BE49-F238E27FC236}">
                <a16:creationId xmlns:a16="http://schemas.microsoft.com/office/drawing/2014/main" id="{00000000-0008-0000-0400-000043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68" name="Chevron 67">
            <a:extLst>
              <a:ext uri="{FF2B5EF4-FFF2-40B4-BE49-F238E27FC236}">
                <a16:creationId xmlns:a16="http://schemas.microsoft.com/office/drawing/2014/main" id="{00000000-0008-0000-0400-000044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266700</xdr:colOff>
          <xdr:row>44</xdr:row>
          <xdr:rowOff>28575</xdr:rowOff>
        </xdr:from>
        <xdr:to>
          <xdr:col>2</xdr:col>
          <xdr:colOff>657225</xdr:colOff>
          <xdr:row>44</xdr:row>
          <xdr:rowOff>171450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4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2571750</xdr:colOff>
      <xdr:row>1</xdr:row>
      <xdr:rowOff>95250</xdr:rowOff>
    </xdr:from>
    <xdr:to>
      <xdr:col>8</xdr:col>
      <xdr:colOff>544741</xdr:colOff>
      <xdr:row>5</xdr:row>
      <xdr:rowOff>66674</xdr:rowOff>
    </xdr:to>
    <xdr:sp macro="" textlink="">
      <xdr:nvSpPr>
        <xdr:cNvPr id="78" name="Rounded Rectangle 77">
          <a:hlinkClick xmlns:r="http://schemas.openxmlformats.org/officeDocument/2006/relationships" r:id="rId6"/>
          <a:extLst>
            <a:ext uri="{FF2B5EF4-FFF2-40B4-BE49-F238E27FC236}">
              <a16:creationId xmlns:a16="http://schemas.microsoft.com/office/drawing/2014/main" id="{00000000-0008-0000-0400-00004E000000}"/>
            </a:ext>
          </a:extLst>
        </xdr:cNvPr>
        <xdr:cNvSpPr/>
      </xdr:nvSpPr>
      <xdr:spPr>
        <a:xfrm>
          <a:off x="13277850" y="333375"/>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3</xdr:col>
      <xdr:colOff>1766979</xdr:colOff>
      <xdr:row>4</xdr:row>
      <xdr:rowOff>100859</xdr:rowOff>
    </xdr:from>
    <xdr:to>
      <xdr:col>6</xdr:col>
      <xdr:colOff>161925</xdr:colOff>
      <xdr:row>6</xdr:row>
      <xdr:rowOff>234799</xdr:rowOff>
    </xdr:to>
    <xdr:grpSp>
      <xdr:nvGrpSpPr>
        <xdr:cNvPr id="71" name="Group 70">
          <a:hlinkClick xmlns:r="http://schemas.openxmlformats.org/officeDocument/2006/relationships" r:id="rId4"/>
          <a:extLst>
            <a:ext uri="{FF2B5EF4-FFF2-40B4-BE49-F238E27FC236}">
              <a16:creationId xmlns:a16="http://schemas.microsoft.com/office/drawing/2014/main" id="{00000000-0008-0000-0400-000047000000}"/>
            </a:ext>
          </a:extLst>
        </xdr:cNvPr>
        <xdr:cNvGrpSpPr/>
      </xdr:nvGrpSpPr>
      <xdr:grpSpPr>
        <a:xfrm>
          <a:off x="7630146" y="915776"/>
          <a:ext cx="2681196" cy="525523"/>
          <a:chOff x="214602" y="202891"/>
          <a:chExt cx="2719098" cy="1103479"/>
        </a:xfrm>
      </xdr:grpSpPr>
      <xdr:grpSp>
        <xdr:nvGrpSpPr>
          <xdr:cNvPr id="72" name="Group 71">
            <a:extLst>
              <a:ext uri="{FF2B5EF4-FFF2-40B4-BE49-F238E27FC236}">
                <a16:creationId xmlns:a16="http://schemas.microsoft.com/office/drawing/2014/main" id="{00000000-0008-0000-0400-000048000000}"/>
              </a:ext>
            </a:extLst>
          </xdr:cNvPr>
          <xdr:cNvGrpSpPr/>
        </xdr:nvGrpSpPr>
        <xdr:grpSpPr>
          <a:xfrm>
            <a:off x="259556" y="202891"/>
            <a:ext cx="2674144" cy="1103479"/>
            <a:chOff x="8428434" y="2359113"/>
            <a:chExt cx="2674144" cy="1103479"/>
          </a:xfrm>
        </xdr:grpSpPr>
        <xdr:sp macro="" textlink="">
          <xdr:nvSpPr>
            <xdr:cNvPr id="74" name="Rounded Rectangle 73">
              <a:extLst>
                <a:ext uri="{FF2B5EF4-FFF2-40B4-BE49-F238E27FC236}">
                  <a16:creationId xmlns:a16="http://schemas.microsoft.com/office/drawing/2014/main" id="{00000000-0008-0000-0400-00004A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5" name="Chevron 74">
              <a:extLst>
                <a:ext uri="{FF2B5EF4-FFF2-40B4-BE49-F238E27FC236}">
                  <a16:creationId xmlns:a16="http://schemas.microsoft.com/office/drawing/2014/main" id="{00000000-0008-0000-0400-00004B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6" name="TextBox 75">
              <a:hlinkClick xmlns:r="http://schemas.openxmlformats.org/officeDocument/2006/relationships" r:id="rId7"/>
              <a:extLst>
                <a:ext uri="{FF2B5EF4-FFF2-40B4-BE49-F238E27FC236}">
                  <a16:creationId xmlns:a16="http://schemas.microsoft.com/office/drawing/2014/main" id="{00000000-0008-0000-0400-00004C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HOME-OWNER SEGMENT</a:t>
              </a:r>
              <a:endParaRPr lang="lv-LV" sz="1200" b="0">
                <a:solidFill>
                  <a:schemeClr val="bg1"/>
                </a:solidFill>
                <a:latin typeface="Arial Black" panose="020B0A04020102020204" pitchFamily="34" charset="0"/>
              </a:endParaRPr>
            </a:p>
          </xdr:txBody>
        </xdr:sp>
      </xdr:grpSp>
      <xdr:sp macro="" textlink="">
        <xdr:nvSpPr>
          <xdr:cNvPr id="73" name="TextBox 72">
            <a:extLst>
              <a:ext uri="{FF2B5EF4-FFF2-40B4-BE49-F238E27FC236}">
                <a16:creationId xmlns:a16="http://schemas.microsoft.com/office/drawing/2014/main" id="{00000000-0008-0000-0400-000049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6</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4146177</xdr:colOff>
      <xdr:row>1</xdr:row>
      <xdr:rowOff>-1</xdr:rowOff>
    </xdr:from>
    <xdr:to>
      <xdr:col>3</xdr:col>
      <xdr:colOff>1597650</xdr:colOff>
      <xdr:row>3</xdr:row>
      <xdr:rowOff>146465</xdr:rowOff>
    </xdr:to>
    <xdr:grpSp>
      <xdr:nvGrpSpPr>
        <xdr:cNvPr id="86" name="Group 85">
          <a:hlinkClick xmlns:r="http://schemas.openxmlformats.org/officeDocument/2006/relationships" r:id="rId4"/>
          <a:extLst>
            <a:ext uri="{FF2B5EF4-FFF2-40B4-BE49-F238E27FC236}">
              <a16:creationId xmlns:a16="http://schemas.microsoft.com/office/drawing/2014/main" id="{00000000-0008-0000-0400-000056000000}"/>
            </a:ext>
          </a:extLst>
        </xdr:cNvPr>
        <xdr:cNvGrpSpPr/>
      </xdr:nvGrpSpPr>
      <xdr:grpSpPr>
        <a:xfrm>
          <a:off x="4760010" y="243416"/>
          <a:ext cx="2700807" cy="527466"/>
          <a:chOff x="214602" y="202891"/>
          <a:chExt cx="2719098" cy="1103479"/>
        </a:xfrm>
      </xdr:grpSpPr>
      <xdr:grpSp>
        <xdr:nvGrpSpPr>
          <xdr:cNvPr id="87" name="Group 86">
            <a:extLst>
              <a:ext uri="{FF2B5EF4-FFF2-40B4-BE49-F238E27FC236}">
                <a16:creationId xmlns:a16="http://schemas.microsoft.com/office/drawing/2014/main" id="{00000000-0008-0000-0400-000057000000}"/>
              </a:ext>
            </a:extLst>
          </xdr:cNvPr>
          <xdr:cNvGrpSpPr/>
        </xdr:nvGrpSpPr>
        <xdr:grpSpPr>
          <a:xfrm>
            <a:off x="259556" y="202891"/>
            <a:ext cx="2674144" cy="1103479"/>
            <a:chOff x="8428434" y="2359113"/>
            <a:chExt cx="2674144" cy="1103479"/>
          </a:xfrm>
        </xdr:grpSpPr>
        <xdr:sp macro="" textlink="">
          <xdr:nvSpPr>
            <xdr:cNvPr id="89" name="Rounded Rectangle 88">
              <a:extLst>
                <a:ext uri="{FF2B5EF4-FFF2-40B4-BE49-F238E27FC236}">
                  <a16:creationId xmlns:a16="http://schemas.microsoft.com/office/drawing/2014/main" id="{00000000-0008-0000-0400-000059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0" name="Chevron 89">
              <a:extLst>
                <a:ext uri="{FF2B5EF4-FFF2-40B4-BE49-F238E27FC236}">
                  <a16:creationId xmlns:a16="http://schemas.microsoft.com/office/drawing/2014/main" id="{00000000-0008-0000-0400-00005A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1" name="TextBox 90">
              <a:hlinkClick xmlns:r="http://schemas.openxmlformats.org/officeDocument/2006/relationships" r:id="rId8"/>
              <a:extLst>
                <a:ext uri="{FF2B5EF4-FFF2-40B4-BE49-F238E27FC236}">
                  <a16:creationId xmlns:a16="http://schemas.microsoft.com/office/drawing/2014/main" id="{00000000-0008-0000-0400-00005B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COMMITMENT &amp; MANAGEMENT</a:t>
              </a:r>
              <a:endParaRPr lang="lv-LV" sz="1200" b="0">
                <a:solidFill>
                  <a:schemeClr val="bg1"/>
                </a:solidFill>
                <a:latin typeface="Arial Black" panose="020B0A04020102020204" pitchFamily="34" charset="0"/>
              </a:endParaRPr>
            </a:p>
          </xdr:txBody>
        </xdr:sp>
      </xdr:grpSp>
      <xdr:sp macro="" textlink="">
        <xdr:nvSpPr>
          <xdr:cNvPr id="88" name="TextBox 87">
            <a:extLst>
              <a:ext uri="{FF2B5EF4-FFF2-40B4-BE49-F238E27FC236}">
                <a16:creationId xmlns:a16="http://schemas.microsoft.com/office/drawing/2014/main" id="{00000000-0008-0000-0400-000058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1</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95250</xdr:colOff>
      <xdr:row>1</xdr:row>
      <xdr:rowOff>57150</xdr:rowOff>
    </xdr:from>
    <xdr:to>
      <xdr:col>13</xdr:col>
      <xdr:colOff>466722</xdr:colOff>
      <xdr:row>6</xdr:row>
      <xdr:rowOff>93984</xdr:rowOff>
    </xdr:to>
    <xdr:grpSp>
      <xdr:nvGrpSpPr>
        <xdr:cNvPr id="77" name="Group 76">
          <a:extLst>
            <a:ext uri="{FF2B5EF4-FFF2-40B4-BE49-F238E27FC236}">
              <a16:creationId xmlns:a16="http://schemas.microsoft.com/office/drawing/2014/main" id="{00000000-0008-0000-0400-00004D000000}"/>
            </a:ext>
          </a:extLst>
        </xdr:cNvPr>
        <xdr:cNvGrpSpPr/>
      </xdr:nvGrpSpPr>
      <xdr:grpSpPr>
        <a:xfrm>
          <a:off x="15165917" y="300567"/>
          <a:ext cx="2826805" cy="999917"/>
          <a:chOff x="235350" y="383381"/>
          <a:chExt cx="2750450" cy="98796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79" name="Group 78">
            <a:extLst>
              <a:ext uri="{FF2B5EF4-FFF2-40B4-BE49-F238E27FC236}">
                <a16:creationId xmlns:a16="http://schemas.microsoft.com/office/drawing/2014/main" id="{00000000-0008-0000-0400-00004F000000}"/>
              </a:ext>
            </a:extLst>
          </xdr:cNvPr>
          <xdr:cNvGrpSpPr/>
        </xdr:nvGrpSpPr>
        <xdr:grpSpPr>
          <a:xfrm>
            <a:off x="259556" y="383381"/>
            <a:ext cx="2726244" cy="987968"/>
            <a:chOff x="8428434" y="2539603"/>
            <a:chExt cx="2726244" cy="987968"/>
          </a:xfrm>
          <a:grpFill/>
        </xdr:grpSpPr>
        <xdr:sp macro="" textlink="">
          <xdr:nvSpPr>
            <xdr:cNvPr id="81" name="Rounded Rectangle 80">
              <a:extLst>
                <a:ext uri="{FF2B5EF4-FFF2-40B4-BE49-F238E27FC236}">
                  <a16:creationId xmlns:a16="http://schemas.microsoft.com/office/drawing/2014/main" id="{00000000-0008-0000-0400-000051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2" name="Chevron 81">
              <a:extLst>
                <a:ext uri="{FF2B5EF4-FFF2-40B4-BE49-F238E27FC236}">
                  <a16:creationId xmlns:a16="http://schemas.microsoft.com/office/drawing/2014/main" id="{00000000-0008-0000-0400-000052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83" name="Chevron 82">
              <a:extLst>
                <a:ext uri="{FF2B5EF4-FFF2-40B4-BE49-F238E27FC236}">
                  <a16:creationId xmlns:a16="http://schemas.microsoft.com/office/drawing/2014/main" id="{00000000-0008-0000-0400-000053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4" name="TextBox 83">
              <a:hlinkClick xmlns:r="http://schemas.openxmlformats.org/officeDocument/2006/relationships" r:id="rId9"/>
              <a:extLst>
                <a:ext uri="{FF2B5EF4-FFF2-40B4-BE49-F238E27FC236}">
                  <a16:creationId xmlns:a16="http://schemas.microsoft.com/office/drawing/2014/main" id="{00000000-0008-0000-0400-000054000000}"/>
                </a:ext>
              </a:extLst>
            </xdr:cNvPr>
            <xdr:cNvSpPr txBox="1"/>
          </xdr:nvSpPr>
          <xdr:spPr>
            <a:xfrm>
              <a:off x="9145448" y="272695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IMPLEMENTATION</a:t>
              </a:r>
              <a:endParaRPr lang="lv-LV" sz="1400" b="0">
                <a:solidFill>
                  <a:srgbClr val="8D0B3A"/>
                </a:solidFill>
                <a:latin typeface="Arial Black" panose="020B0A04020102020204" pitchFamily="34" charset="0"/>
              </a:endParaRPr>
            </a:p>
          </xdr:txBody>
        </xdr:sp>
        <xdr:sp macro="" textlink="">
          <xdr:nvSpPr>
            <xdr:cNvPr id="85" name="Chevron 84">
              <a:extLst>
                <a:ext uri="{FF2B5EF4-FFF2-40B4-BE49-F238E27FC236}">
                  <a16:creationId xmlns:a16="http://schemas.microsoft.com/office/drawing/2014/main" id="{00000000-0008-0000-0400-000055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80" name="TextBox 79">
            <a:extLst>
              <a:ext uri="{FF2B5EF4-FFF2-40B4-BE49-F238E27FC236}">
                <a16:creationId xmlns:a16="http://schemas.microsoft.com/office/drawing/2014/main" id="{00000000-0008-0000-0400-000050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3</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10</xdr:col>
      <xdr:colOff>104775</xdr:colOff>
      <xdr:row>0</xdr:row>
      <xdr:rowOff>47625</xdr:rowOff>
    </xdr:from>
    <xdr:to>
      <xdr:col>13</xdr:col>
      <xdr:colOff>504825</xdr:colOff>
      <xdr:row>1</xdr:row>
      <xdr:rowOff>114300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15773400" y="47625"/>
          <a:ext cx="2228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00" b="0" baseline="0">
              <a:solidFill>
                <a:srgbClr val="8D0B3A"/>
              </a:solidFill>
              <a:latin typeface="Arial Black" panose="020B0A04020102020204" pitchFamily="34" charset="0"/>
            </a:rPr>
            <a:t>Capacity building schemes</a:t>
          </a:r>
          <a:endParaRPr lang="lv-LV" sz="1000" b="0">
            <a:solidFill>
              <a:srgbClr val="8D0B3A"/>
            </a:solidFill>
            <a:latin typeface="Arial Black" panose="020B0A040201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657225</xdr:colOff>
          <xdr:row>12</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15</xdr:row>
          <xdr:rowOff>28575</xdr:rowOff>
        </xdr:from>
        <xdr:to>
          <xdr:col>2</xdr:col>
          <xdr:colOff>657225</xdr:colOff>
          <xdr:row>15</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17</xdr:row>
          <xdr:rowOff>28575</xdr:rowOff>
        </xdr:from>
        <xdr:to>
          <xdr:col>2</xdr:col>
          <xdr:colOff>657225</xdr:colOff>
          <xdr:row>17</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22</xdr:row>
          <xdr:rowOff>28575</xdr:rowOff>
        </xdr:from>
        <xdr:to>
          <xdr:col>2</xdr:col>
          <xdr:colOff>657225</xdr:colOff>
          <xdr:row>22</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23</xdr:row>
          <xdr:rowOff>28575</xdr:rowOff>
        </xdr:from>
        <xdr:to>
          <xdr:col>2</xdr:col>
          <xdr:colOff>657225</xdr:colOff>
          <xdr:row>23</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25</xdr:row>
          <xdr:rowOff>28575</xdr:rowOff>
        </xdr:from>
        <xdr:to>
          <xdr:col>2</xdr:col>
          <xdr:colOff>657225</xdr:colOff>
          <xdr:row>25</xdr:row>
          <xdr:rowOff>171450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657225</xdr:colOff>
          <xdr:row>13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19050</xdr:rowOff>
        </xdr:from>
        <xdr:to>
          <xdr:col>2</xdr:col>
          <xdr:colOff>657225</xdr:colOff>
          <xdr:row>14</xdr:row>
          <xdr:rowOff>161925</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31</xdr:row>
          <xdr:rowOff>28575</xdr:rowOff>
        </xdr:from>
        <xdr:to>
          <xdr:col>2</xdr:col>
          <xdr:colOff>657225</xdr:colOff>
          <xdr:row>31</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32</xdr:row>
          <xdr:rowOff>28575</xdr:rowOff>
        </xdr:from>
        <xdr:to>
          <xdr:col>2</xdr:col>
          <xdr:colOff>657225</xdr:colOff>
          <xdr:row>32</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34</xdr:row>
          <xdr:rowOff>28575</xdr:rowOff>
        </xdr:from>
        <xdr:to>
          <xdr:col>2</xdr:col>
          <xdr:colOff>657225</xdr:colOff>
          <xdr:row>34</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33</xdr:row>
          <xdr:rowOff>28575</xdr:rowOff>
        </xdr:from>
        <xdr:to>
          <xdr:col>2</xdr:col>
          <xdr:colOff>657225</xdr:colOff>
          <xdr:row>33</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28575</xdr:rowOff>
        </xdr:from>
        <xdr:to>
          <xdr:col>2</xdr:col>
          <xdr:colOff>657225</xdr:colOff>
          <xdr:row>16</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2438400</xdr:colOff>
      <xdr:row>2</xdr:row>
      <xdr:rowOff>95250</xdr:rowOff>
    </xdr:from>
    <xdr:to>
      <xdr:col>1</xdr:col>
      <xdr:colOff>3144907</xdr:colOff>
      <xdr:row>5</xdr:row>
      <xdr:rowOff>16565</xdr:rowOff>
    </xdr:to>
    <xdr:sp macro="" textlink="">
      <xdr:nvSpPr>
        <xdr:cNvPr id="24" name="Rounded Rectangle 23">
          <a:extLst>
            <a:ext uri="{FF2B5EF4-FFF2-40B4-BE49-F238E27FC236}">
              <a16:creationId xmlns:a16="http://schemas.microsoft.com/office/drawing/2014/main" id="{00000000-0008-0000-0500-000018000000}"/>
            </a:ext>
          </a:extLst>
        </xdr:cNvPr>
        <xdr:cNvSpPr/>
      </xdr:nvSpPr>
      <xdr:spPr>
        <a:xfrm>
          <a:off x="3048000" y="52387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2509212</xdr:colOff>
      <xdr:row>3</xdr:row>
      <xdr:rowOff>150327</xdr:rowOff>
    </xdr:from>
    <xdr:to>
      <xdr:col>1</xdr:col>
      <xdr:colOff>3033087</xdr:colOff>
      <xdr:row>3</xdr:row>
      <xdr:rowOff>150327</xdr:rowOff>
    </xdr:to>
    <xdr:cxnSp macro="">
      <xdr:nvCxnSpPr>
        <xdr:cNvPr id="26" name="Straight Arrow Connector 25">
          <a:extLst>
            <a:ext uri="{FF2B5EF4-FFF2-40B4-BE49-F238E27FC236}">
              <a16:creationId xmlns:a16="http://schemas.microsoft.com/office/drawing/2014/main" id="{00000000-0008-0000-0500-00001A000000}"/>
            </a:ext>
          </a:extLst>
        </xdr:cNvPr>
        <xdr:cNvCxnSpPr/>
      </xdr:nvCxnSpPr>
      <xdr:spPr>
        <a:xfrm flipH="1">
          <a:off x="3118812" y="769452"/>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2295526</xdr:colOff>
      <xdr:row>0</xdr:row>
      <xdr:rowOff>0</xdr:rowOff>
    </xdr:from>
    <xdr:ext cx="990600" cy="490134"/>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905126" y="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1</xdr:col>
      <xdr:colOff>3276600</xdr:colOff>
      <xdr:row>2</xdr:row>
      <xdr:rowOff>95248</xdr:rowOff>
    </xdr:from>
    <xdr:to>
      <xdr:col>1</xdr:col>
      <xdr:colOff>3983107</xdr:colOff>
      <xdr:row>5</xdr:row>
      <xdr:rowOff>16563</xdr:rowOff>
    </xdr:to>
    <xdr:sp macro="" textlink="">
      <xdr:nvSpPr>
        <xdr:cNvPr id="28" name="Rounded Rectangle 27">
          <a:extLst>
            <a:ext uri="{FF2B5EF4-FFF2-40B4-BE49-F238E27FC236}">
              <a16:creationId xmlns:a16="http://schemas.microsoft.com/office/drawing/2014/main" id="{00000000-0008-0000-0500-00001C000000}"/>
            </a:ext>
          </a:extLst>
        </xdr:cNvPr>
        <xdr:cNvSpPr/>
      </xdr:nvSpPr>
      <xdr:spPr>
        <a:xfrm rot="10800000">
          <a:off x="3886200" y="523873"/>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3372261</xdr:colOff>
      <xdr:row>3</xdr:row>
      <xdr:rowOff>142044</xdr:rowOff>
    </xdr:from>
    <xdr:to>
      <xdr:col>1</xdr:col>
      <xdr:colOff>3896136</xdr:colOff>
      <xdr:row>3</xdr:row>
      <xdr:rowOff>142044</xdr:rowOff>
    </xdr:to>
    <xdr:cxnSp macro="">
      <xdr:nvCxnSpPr>
        <xdr:cNvPr id="29" name="Straight Arrow Connector 28">
          <a:extLst>
            <a:ext uri="{FF2B5EF4-FFF2-40B4-BE49-F238E27FC236}">
              <a16:creationId xmlns:a16="http://schemas.microsoft.com/office/drawing/2014/main" id="{00000000-0008-0000-0500-00001D000000}"/>
            </a:ext>
          </a:extLst>
        </xdr:cNvPr>
        <xdr:cNvCxnSpPr/>
      </xdr:nvCxnSpPr>
      <xdr:spPr>
        <a:xfrm rot="10800000" flipH="1">
          <a:off x="3981861" y="761169"/>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3191476</xdr:colOff>
      <xdr:row>0</xdr:row>
      <xdr:rowOff>214193</xdr:rowOff>
    </xdr:from>
    <xdr:ext cx="890936" cy="291234"/>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3801076" y="214193"/>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237144</xdr:colOff>
      <xdr:row>1</xdr:row>
      <xdr:rowOff>78581</xdr:rowOff>
    </xdr:from>
    <xdr:to>
      <xdr:col>1</xdr:col>
      <xdr:colOff>2400300</xdr:colOff>
      <xdr:row>6</xdr:row>
      <xdr:rowOff>94886</xdr:rowOff>
    </xdr:to>
    <xdr:grpSp>
      <xdr:nvGrpSpPr>
        <xdr:cNvPr id="31" name="Group 30">
          <a:extLst>
            <a:ext uri="{FF2B5EF4-FFF2-40B4-BE49-F238E27FC236}">
              <a16:creationId xmlns:a16="http://schemas.microsoft.com/office/drawing/2014/main" id="{00000000-0008-0000-0500-00001F000000}"/>
            </a:ext>
          </a:extLst>
        </xdr:cNvPr>
        <xdr:cNvGrpSpPr/>
      </xdr:nvGrpSpPr>
      <xdr:grpSpPr>
        <a:xfrm>
          <a:off x="237144" y="321998"/>
          <a:ext cx="2776989" cy="979388"/>
          <a:chOff x="259556" y="383381"/>
          <a:chExt cx="2772756" cy="978330"/>
        </a:xfrm>
      </xdr:grpSpPr>
      <xdr:grpSp>
        <xdr:nvGrpSpPr>
          <xdr:cNvPr id="32" name="Group 31">
            <a:extLst>
              <a:ext uri="{FF2B5EF4-FFF2-40B4-BE49-F238E27FC236}">
                <a16:creationId xmlns:a16="http://schemas.microsoft.com/office/drawing/2014/main" id="{00000000-0008-0000-0500-000020000000}"/>
              </a:ext>
            </a:extLst>
          </xdr:cNvPr>
          <xdr:cNvGrpSpPr/>
        </xdr:nvGrpSpPr>
        <xdr:grpSpPr>
          <a:xfrm>
            <a:off x="259556" y="383381"/>
            <a:ext cx="2772756" cy="978330"/>
            <a:chOff x="8428434" y="2539603"/>
            <a:chExt cx="2772756" cy="978330"/>
          </a:xfrm>
        </xdr:grpSpPr>
        <xdr:sp macro="" textlink="">
          <xdr:nvSpPr>
            <xdr:cNvPr id="34" name="Rounded Rectangle 33">
              <a:extLst>
                <a:ext uri="{FF2B5EF4-FFF2-40B4-BE49-F238E27FC236}">
                  <a16:creationId xmlns:a16="http://schemas.microsoft.com/office/drawing/2014/main" id="{00000000-0008-0000-0500-000022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5" name="Chevron 34">
              <a:extLst>
                <a:ext uri="{FF2B5EF4-FFF2-40B4-BE49-F238E27FC236}">
                  <a16:creationId xmlns:a16="http://schemas.microsoft.com/office/drawing/2014/main" id="{00000000-0008-0000-0500-000023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6" name="Chevron 35">
              <a:extLst>
                <a:ext uri="{FF2B5EF4-FFF2-40B4-BE49-F238E27FC236}">
                  <a16:creationId xmlns:a16="http://schemas.microsoft.com/office/drawing/2014/main" id="{00000000-0008-0000-0500-000024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9115215" y="2717316"/>
              <a:ext cx="2085975"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sp macro="" textlink="">
          <xdr:nvSpPr>
            <xdr:cNvPr id="38" name="Chevron 37">
              <a:extLst>
                <a:ext uri="{FF2B5EF4-FFF2-40B4-BE49-F238E27FC236}">
                  <a16:creationId xmlns:a16="http://schemas.microsoft.com/office/drawing/2014/main" id="{00000000-0008-0000-0500-000026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4</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4121155</xdr:colOff>
      <xdr:row>3</xdr:row>
      <xdr:rowOff>120063</xdr:rowOff>
    </xdr:from>
    <xdr:to>
      <xdr:col>3</xdr:col>
      <xdr:colOff>1770256</xdr:colOff>
      <xdr:row>5</xdr:row>
      <xdr:rowOff>97025</xdr:rowOff>
    </xdr:to>
    <xdr:grpSp>
      <xdr:nvGrpSpPr>
        <xdr:cNvPr id="41" name="Group 40">
          <a:hlinkClick xmlns:r="http://schemas.openxmlformats.org/officeDocument/2006/relationships" r:id="rId1"/>
          <a:extLst>
            <a:ext uri="{FF2B5EF4-FFF2-40B4-BE49-F238E27FC236}">
              <a16:creationId xmlns:a16="http://schemas.microsoft.com/office/drawing/2014/main" id="{00000000-0008-0000-0500-000029000000}"/>
            </a:ext>
          </a:extLst>
        </xdr:cNvPr>
        <xdr:cNvGrpSpPr/>
      </xdr:nvGrpSpPr>
      <xdr:grpSpPr>
        <a:xfrm>
          <a:off x="4734988" y="744480"/>
          <a:ext cx="3046601" cy="357962"/>
          <a:chOff x="186763" y="364081"/>
          <a:chExt cx="2918499" cy="737247"/>
        </a:xfrm>
      </xdr:grpSpPr>
      <xdr:grpSp>
        <xdr:nvGrpSpPr>
          <xdr:cNvPr id="42" name="Group 41">
            <a:extLst>
              <a:ext uri="{FF2B5EF4-FFF2-40B4-BE49-F238E27FC236}">
                <a16:creationId xmlns:a16="http://schemas.microsoft.com/office/drawing/2014/main" id="{00000000-0008-0000-0500-00002A000000}"/>
              </a:ext>
            </a:extLst>
          </xdr:cNvPr>
          <xdr:cNvGrpSpPr/>
        </xdr:nvGrpSpPr>
        <xdr:grpSpPr>
          <a:xfrm>
            <a:off x="259556" y="383381"/>
            <a:ext cx="2845706" cy="717947"/>
            <a:chOff x="8428434" y="2539603"/>
            <a:chExt cx="2845706" cy="717947"/>
          </a:xfrm>
        </xdr:grpSpPr>
        <xdr:sp macro="" textlink="">
          <xdr:nvSpPr>
            <xdr:cNvPr id="44" name="Rounded Rectangle 43">
              <a:extLst>
                <a:ext uri="{FF2B5EF4-FFF2-40B4-BE49-F238E27FC236}">
                  <a16:creationId xmlns:a16="http://schemas.microsoft.com/office/drawing/2014/main" id="{00000000-0008-0000-0500-00002C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5" name="Chevron 44">
              <a:extLst>
                <a:ext uri="{FF2B5EF4-FFF2-40B4-BE49-F238E27FC236}">
                  <a16:creationId xmlns:a16="http://schemas.microsoft.com/office/drawing/2014/main" id="{00000000-0008-0000-0500-00002D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6" name="TextBox 45">
              <a:hlinkClick xmlns:r="http://schemas.openxmlformats.org/officeDocument/2006/relationships" r:id="rId2"/>
              <a:extLst>
                <a:ext uri="{FF2B5EF4-FFF2-40B4-BE49-F238E27FC236}">
                  <a16:creationId xmlns:a16="http://schemas.microsoft.com/office/drawing/2014/main" id="{00000000-0008-0000-0500-00002E000000}"/>
                </a:ext>
              </a:extLst>
            </xdr:cNvPr>
            <xdr:cNvSpPr txBox="1"/>
          </xdr:nvSpPr>
          <xdr:spPr>
            <a:xfrm>
              <a:off x="8855941" y="2554203"/>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a:t>
              </a:r>
              <a:endParaRPr lang="lv-LV" sz="1400" b="0">
                <a:solidFill>
                  <a:schemeClr val="bg1"/>
                </a:solidFill>
                <a:latin typeface="Arial Black" panose="020B0A04020102020204" pitchFamily="34" charset="0"/>
              </a:endParaRPr>
            </a:p>
          </xdr:txBody>
        </xdr:sp>
      </xdr:grpSp>
      <xdr:sp macro="" textlink="">
        <xdr:nvSpPr>
          <xdr:cNvPr id="43" name="TextBox 42">
            <a:extLst>
              <a:ext uri="{FF2B5EF4-FFF2-40B4-BE49-F238E27FC236}">
                <a16:creationId xmlns:a16="http://schemas.microsoft.com/office/drawing/2014/main" id="{00000000-0008-0000-0500-00002B000000}"/>
              </a:ext>
            </a:extLst>
          </xdr:cNvPr>
          <xdr:cNvSpPr txBox="1"/>
        </xdr:nvSpPr>
        <xdr:spPr>
          <a:xfrm>
            <a:off x="186763" y="364081"/>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2</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1815567</xdr:colOff>
      <xdr:row>0</xdr:row>
      <xdr:rowOff>157820</xdr:rowOff>
    </xdr:from>
    <xdr:to>
      <xdr:col>6</xdr:col>
      <xdr:colOff>381000</xdr:colOff>
      <xdr:row>2</xdr:row>
      <xdr:rowOff>80224</xdr:rowOff>
    </xdr:to>
    <xdr:grpSp>
      <xdr:nvGrpSpPr>
        <xdr:cNvPr id="47" name="Group 46">
          <a:extLst>
            <a:ext uri="{FF2B5EF4-FFF2-40B4-BE49-F238E27FC236}">
              <a16:creationId xmlns:a16="http://schemas.microsoft.com/office/drawing/2014/main" id="{00000000-0008-0000-0500-00002F000000}"/>
            </a:ext>
          </a:extLst>
        </xdr:cNvPr>
        <xdr:cNvGrpSpPr/>
      </xdr:nvGrpSpPr>
      <xdr:grpSpPr>
        <a:xfrm>
          <a:off x="7826900" y="157820"/>
          <a:ext cx="2872850" cy="356321"/>
          <a:chOff x="214602" y="378365"/>
          <a:chExt cx="2881382" cy="722963"/>
        </a:xfrm>
      </xdr:grpSpPr>
      <xdr:grpSp>
        <xdr:nvGrpSpPr>
          <xdr:cNvPr id="48" name="Group 47">
            <a:extLst>
              <a:ext uri="{FF2B5EF4-FFF2-40B4-BE49-F238E27FC236}">
                <a16:creationId xmlns:a16="http://schemas.microsoft.com/office/drawing/2014/main" id="{00000000-0008-0000-0500-000030000000}"/>
              </a:ext>
            </a:extLst>
          </xdr:cNvPr>
          <xdr:cNvGrpSpPr/>
        </xdr:nvGrpSpPr>
        <xdr:grpSpPr>
          <a:xfrm>
            <a:off x="259556" y="378365"/>
            <a:ext cx="2836428" cy="722963"/>
            <a:chOff x="8428434" y="2534587"/>
            <a:chExt cx="2836428" cy="722963"/>
          </a:xfrm>
        </xdr:grpSpPr>
        <xdr:sp macro="" textlink="">
          <xdr:nvSpPr>
            <xdr:cNvPr id="50" name="Rounded Rectangle 49">
              <a:extLst>
                <a:ext uri="{FF2B5EF4-FFF2-40B4-BE49-F238E27FC236}">
                  <a16:creationId xmlns:a16="http://schemas.microsoft.com/office/drawing/2014/main" id="{00000000-0008-0000-0500-000032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1" name="Chevron 50">
              <a:extLst>
                <a:ext uri="{FF2B5EF4-FFF2-40B4-BE49-F238E27FC236}">
                  <a16:creationId xmlns:a16="http://schemas.microsoft.com/office/drawing/2014/main" id="{00000000-0008-0000-0500-000033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2" name="TextBox 51">
              <a:hlinkClick xmlns:r="http://schemas.openxmlformats.org/officeDocument/2006/relationships" r:id="rId1"/>
              <a:extLst>
                <a:ext uri="{FF2B5EF4-FFF2-40B4-BE49-F238E27FC236}">
                  <a16:creationId xmlns:a16="http://schemas.microsoft.com/office/drawing/2014/main" id="{00000000-0008-0000-0500-000034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grpSp>
      <xdr:sp macro="" textlink="">
        <xdr:nvSpPr>
          <xdr:cNvPr id="49" name="TextBox 48">
            <a:extLst>
              <a:ext uri="{FF2B5EF4-FFF2-40B4-BE49-F238E27FC236}">
                <a16:creationId xmlns:a16="http://schemas.microsoft.com/office/drawing/2014/main" id="{00000000-0008-0000-0500-000031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3</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1816323</xdr:colOff>
      <xdr:row>2</xdr:row>
      <xdr:rowOff>148829</xdr:rowOff>
    </xdr:from>
    <xdr:to>
      <xdr:col>6</xdr:col>
      <xdr:colOff>381001</xdr:colOff>
      <xdr:row>4</xdr:row>
      <xdr:rowOff>118855</xdr:rowOff>
    </xdr:to>
    <xdr:grpSp>
      <xdr:nvGrpSpPr>
        <xdr:cNvPr id="53" name="Group 52">
          <a:hlinkClick xmlns:r="http://schemas.openxmlformats.org/officeDocument/2006/relationships" r:id="rId3"/>
          <a:extLst>
            <a:ext uri="{FF2B5EF4-FFF2-40B4-BE49-F238E27FC236}">
              <a16:creationId xmlns:a16="http://schemas.microsoft.com/office/drawing/2014/main" id="{00000000-0008-0000-0500-000035000000}"/>
            </a:ext>
          </a:extLst>
        </xdr:cNvPr>
        <xdr:cNvGrpSpPr/>
      </xdr:nvGrpSpPr>
      <xdr:grpSpPr>
        <a:xfrm>
          <a:off x="7827656" y="582746"/>
          <a:ext cx="2872095" cy="351026"/>
          <a:chOff x="214602" y="378365"/>
          <a:chExt cx="2881382" cy="722963"/>
        </a:xfrm>
      </xdr:grpSpPr>
      <xdr:grpSp>
        <xdr:nvGrpSpPr>
          <xdr:cNvPr id="54" name="Group 53">
            <a:extLst>
              <a:ext uri="{FF2B5EF4-FFF2-40B4-BE49-F238E27FC236}">
                <a16:creationId xmlns:a16="http://schemas.microsoft.com/office/drawing/2014/main" id="{00000000-0008-0000-0500-000036000000}"/>
              </a:ext>
            </a:extLst>
          </xdr:cNvPr>
          <xdr:cNvGrpSpPr/>
        </xdr:nvGrpSpPr>
        <xdr:grpSpPr>
          <a:xfrm>
            <a:off x="259556" y="378365"/>
            <a:ext cx="2836428" cy="722963"/>
            <a:chOff x="8428434" y="2534587"/>
            <a:chExt cx="2836428" cy="722963"/>
          </a:xfrm>
        </xdr:grpSpPr>
        <xdr:sp macro="" textlink="">
          <xdr:nvSpPr>
            <xdr:cNvPr id="56" name="Rounded Rectangle 55">
              <a:extLst>
                <a:ext uri="{FF2B5EF4-FFF2-40B4-BE49-F238E27FC236}">
                  <a16:creationId xmlns:a16="http://schemas.microsoft.com/office/drawing/2014/main" id="{00000000-0008-0000-0500-000038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7" name="Chevron 56">
              <a:extLst>
                <a:ext uri="{FF2B5EF4-FFF2-40B4-BE49-F238E27FC236}">
                  <a16:creationId xmlns:a16="http://schemas.microsoft.com/office/drawing/2014/main" id="{00000000-0008-0000-0500-000039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8" name="TextBox 57">
              <a:hlinkClick xmlns:r="http://schemas.openxmlformats.org/officeDocument/2006/relationships" r:id="rId3"/>
              <a:extLst>
                <a:ext uri="{FF2B5EF4-FFF2-40B4-BE49-F238E27FC236}">
                  <a16:creationId xmlns:a16="http://schemas.microsoft.com/office/drawing/2014/main" id="{00000000-0008-0000-0500-00003A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grpSp>
      <xdr:sp macro="" textlink="">
        <xdr:nvSpPr>
          <xdr:cNvPr id="55" name="TextBox 54">
            <a:extLst>
              <a:ext uri="{FF2B5EF4-FFF2-40B4-BE49-F238E27FC236}">
                <a16:creationId xmlns:a16="http://schemas.microsoft.com/office/drawing/2014/main" id="{00000000-0008-0000-0500-000037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5</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6</xdr:col>
      <xdr:colOff>453839</xdr:colOff>
      <xdr:row>1</xdr:row>
      <xdr:rowOff>100848</xdr:rowOff>
    </xdr:from>
    <xdr:to>
      <xdr:col>7</xdr:col>
      <xdr:colOff>2518383</xdr:colOff>
      <xdr:row>5</xdr:row>
      <xdr:rowOff>148526</xdr:rowOff>
    </xdr:to>
    <xdr:grpSp>
      <xdr:nvGrpSpPr>
        <xdr:cNvPr id="59" name="Group 58">
          <a:extLst>
            <a:ext uri="{FF2B5EF4-FFF2-40B4-BE49-F238E27FC236}">
              <a16:creationId xmlns:a16="http://schemas.microsoft.com/office/drawing/2014/main" id="{00000000-0008-0000-0500-00003B000000}"/>
            </a:ext>
          </a:extLst>
        </xdr:cNvPr>
        <xdr:cNvGrpSpPr/>
      </xdr:nvGrpSpPr>
      <xdr:grpSpPr>
        <a:xfrm>
          <a:off x="10772589" y="344265"/>
          <a:ext cx="2678377" cy="809678"/>
          <a:chOff x="8428434" y="2539603"/>
          <a:chExt cx="2674144" cy="808108"/>
        </a:xfrm>
      </xdr:grpSpPr>
      <xdr:sp macro="" textlink="">
        <xdr:nvSpPr>
          <xdr:cNvPr id="60" name="Rounded Rectangle 59">
            <a:extLst>
              <a:ext uri="{FF2B5EF4-FFF2-40B4-BE49-F238E27FC236}">
                <a16:creationId xmlns:a16="http://schemas.microsoft.com/office/drawing/2014/main" id="{00000000-0008-0000-0500-00003C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1" name="Chevron 60">
            <a:extLst>
              <a:ext uri="{FF2B5EF4-FFF2-40B4-BE49-F238E27FC236}">
                <a16:creationId xmlns:a16="http://schemas.microsoft.com/office/drawing/2014/main" id="{00000000-0008-0000-0500-00003D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2" name="Chevron 61">
            <a:extLst>
              <a:ext uri="{FF2B5EF4-FFF2-40B4-BE49-F238E27FC236}">
                <a16:creationId xmlns:a16="http://schemas.microsoft.com/office/drawing/2014/main" id="{00000000-0008-0000-0500-00003E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3" name="TextBox 62">
            <a:hlinkClick xmlns:r="http://schemas.openxmlformats.org/officeDocument/2006/relationships" r:id="rId4"/>
            <a:extLst>
              <a:ext uri="{FF2B5EF4-FFF2-40B4-BE49-F238E27FC236}">
                <a16:creationId xmlns:a16="http://schemas.microsoft.com/office/drawing/2014/main" id="{00000000-0008-0000-0500-00003F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64" name="Chevron 63">
            <a:extLst>
              <a:ext uri="{FF2B5EF4-FFF2-40B4-BE49-F238E27FC236}">
                <a16:creationId xmlns:a16="http://schemas.microsoft.com/office/drawing/2014/main" id="{00000000-0008-0000-0500-000040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266700</xdr:colOff>
          <xdr:row>24</xdr:row>
          <xdr:rowOff>28575</xdr:rowOff>
        </xdr:from>
        <xdr:to>
          <xdr:col>2</xdr:col>
          <xdr:colOff>657225</xdr:colOff>
          <xdr:row>24</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2619375</xdr:colOff>
      <xdr:row>1</xdr:row>
      <xdr:rowOff>95250</xdr:rowOff>
    </xdr:from>
    <xdr:to>
      <xdr:col>8</xdr:col>
      <xdr:colOff>592366</xdr:colOff>
      <xdr:row>5</xdr:row>
      <xdr:rowOff>66674</xdr:rowOff>
    </xdr:to>
    <xdr:sp macro="" textlink="">
      <xdr:nvSpPr>
        <xdr:cNvPr id="73" name="Rounded Rectangle 72">
          <a:hlinkClick xmlns:r="http://schemas.openxmlformats.org/officeDocument/2006/relationships" r:id="rId5"/>
          <a:extLst>
            <a:ext uri="{FF2B5EF4-FFF2-40B4-BE49-F238E27FC236}">
              <a16:creationId xmlns:a16="http://schemas.microsoft.com/office/drawing/2014/main" id="{00000000-0008-0000-0500-000049000000}"/>
            </a:ext>
          </a:extLst>
        </xdr:cNvPr>
        <xdr:cNvSpPr/>
      </xdr:nvSpPr>
      <xdr:spPr>
        <a:xfrm>
          <a:off x="13325475" y="333375"/>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3</xdr:col>
      <xdr:colOff>1825170</xdr:colOff>
      <xdr:row>4</xdr:row>
      <xdr:rowOff>113211</xdr:rowOff>
    </xdr:from>
    <xdr:to>
      <xdr:col>6</xdr:col>
      <xdr:colOff>218512</xdr:colOff>
      <xdr:row>7</xdr:row>
      <xdr:rowOff>18595</xdr:rowOff>
    </xdr:to>
    <xdr:grpSp>
      <xdr:nvGrpSpPr>
        <xdr:cNvPr id="67" name="Group 66">
          <a:hlinkClick xmlns:r="http://schemas.openxmlformats.org/officeDocument/2006/relationships" r:id="rId3"/>
          <a:extLst>
            <a:ext uri="{FF2B5EF4-FFF2-40B4-BE49-F238E27FC236}">
              <a16:creationId xmlns:a16="http://schemas.microsoft.com/office/drawing/2014/main" id="{00000000-0008-0000-0500-000043000000}"/>
            </a:ext>
          </a:extLst>
        </xdr:cNvPr>
        <xdr:cNvGrpSpPr/>
      </xdr:nvGrpSpPr>
      <xdr:grpSpPr>
        <a:xfrm>
          <a:off x="7836503" y="928128"/>
          <a:ext cx="2700759" cy="572134"/>
          <a:chOff x="214602" y="202889"/>
          <a:chExt cx="2719098" cy="1206453"/>
        </a:xfrm>
      </xdr:grpSpPr>
      <xdr:grpSp>
        <xdr:nvGrpSpPr>
          <xdr:cNvPr id="68" name="Group 67">
            <a:extLst>
              <a:ext uri="{FF2B5EF4-FFF2-40B4-BE49-F238E27FC236}">
                <a16:creationId xmlns:a16="http://schemas.microsoft.com/office/drawing/2014/main" id="{00000000-0008-0000-0500-000044000000}"/>
              </a:ext>
            </a:extLst>
          </xdr:cNvPr>
          <xdr:cNvGrpSpPr/>
        </xdr:nvGrpSpPr>
        <xdr:grpSpPr>
          <a:xfrm>
            <a:off x="259556" y="202889"/>
            <a:ext cx="2674144" cy="1206453"/>
            <a:chOff x="8428434" y="2359111"/>
            <a:chExt cx="2674144" cy="1206453"/>
          </a:xfrm>
        </xdr:grpSpPr>
        <xdr:sp macro="" textlink="">
          <xdr:nvSpPr>
            <xdr:cNvPr id="70" name="Rounded Rectangle 69">
              <a:extLst>
                <a:ext uri="{FF2B5EF4-FFF2-40B4-BE49-F238E27FC236}">
                  <a16:creationId xmlns:a16="http://schemas.microsoft.com/office/drawing/2014/main" id="{00000000-0008-0000-0500-000046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1" name="Chevron 70">
              <a:extLst>
                <a:ext uri="{FF2B5EF4-FFF2-40B4-BE49-F238E27FC236}">
                  <a16:creationId xmlns:a16="http://schemas.microsoft.com/office/drawing/2014/main" id="{00000000-0008-0000-0500-000047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2" name="TextBox 71">
              <a:hlinkClick xmlns:r="http://schemas.openxmlformats.org/officeDocument/2006/relationships" r:id="rId6"/>
              <a:extLst>
                <a:ext uri="{FF2B5EF4-FFF2-40B4-BE49-F238E27FC236}">
                  <a16:creationId xmlns:a16="http://schemas.microsoft.com/office/drawing/2014/main" id="{00000000-0008-0000-0500-000048000000}"/>
                </a:ext>
              </a:extLst>
            </xdr:cNvPr>
            <xdr:cNvSpPr txBox="1"/>
          </xdr:nvSpPr>
          <xdr:spPr>
            <a:xfrm>
              <a:off x="8846664" y="2359111"/>
              <a:ext cx="2227980" cy="1206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HOME-OWNER SEGMENT</a:t>
              </a:r>
              <a:endParaRPr lang="lv-LV" sz="1200" b="0">
                <a:solidFill>
                  <a:schemeClr val="bg1"/>
                </a:solidFill>
                <a:latin typeface="Arial Black" panose="020B0A04020102020204" pitchFamily="34" charset="0"/>
              </a:endParaRPr>
            </a:p>
          </xdr:txBody>
        </xdr:sp>
      </xdr:grpSp>
      <xdr:sp macro="" textlink="">
        <xdr:nvSpPr>
          <xdr:cNvPr id="69" name="TextBox 68">
            <a:extLst>
              <a:ext uri="{FF2B5EF4-FFF2-40B4-BE49-F238E27FC236}">
                <a16:creationId xmlns:a16="http://schemas.microsoft.com/office/drawing/2014/main" id="{00000000-0008-0000-0500-000045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6</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4139046</xdr:colOff>
      <xdr:row>0</xdr:row>
      <xdr:rowOff>212597</xdr:rowOff>
    </xdr:from>
    <xdr:to>
      <xdr:col>3</xdr:col>
      <xdr:colOff>1595468</xdr:colOff>
      <xdr:row>4</xdr:row>
      <xdr:rowOff>0</xdr:rowOff>
    </xdr:to>
    <xdr:grpSp>
      <xdr:nvGrpSpPr>
        <xdr:cNvPr id="82" name="Group 81">
          <a:hlinkClick xmlns:r="http://schemas.openxmlformats.org/officeDocument/2006/relationships" r:id="rId3"/>
          <a:extLst>
            <a:ext uri="{FF2B5EF4-FFF2-40B4-BE49-F238E27FC236}">
              <a16:creationId xmlns:a16="http://schemas.microsoft.com/office/drawing/2014/main" id="{00000000-0008-0000-0500-000052000000}"/>
            </a:ext>
          </a:extLst>
        </xdr:cNvPr>
        <xdr:cNvGrpSpPr/>
      </xdr:nvGrpSpPr>
      <xdr:grpSpPr>
        <a:xfrm>
          <a:off x="4752879" y="212597"/>
          <a:ext cx="2853922" cy="602320"/>
          <a:chOff x="214602" y="202891"/>
          <a:chExt cx="2719098" cy="1260182"/>
        </a:xfrm>
      </xdr:grpSpPr>
      <xdr:grpSp>
        <xdr:nvGrpSpPr>
          <xdr:cNvPr id="83" name="Group 82">
            <a:extLst>
              <a:ext uri="{FF2B5EF4-FFF2-40B4-BE49-F238E27FC236}">
                <a16:creationId xmlns:a16="http://schemas.microsoft.com/office/drawing/2014/main" id="{00000000-0008-0000-0500-000053000000}"/>
              </a:ext>
            </a:extLst>
          </xdr:cNvPr>
          <xdr:cNvGrpSpPr/>
        </xdr:nvGrpSpPr>
        <xdr:grpSpPr>
          <a:xfrm>
            <a:off x="259556" y="202891"/>
            <a:ext cx="2674144" cy="1260182"/>
            <a:chOff x="8428434" y="2359113"/>
            <a:chExt cx="2674144" cy="1260182"/>
          </a:xfrm>
        </xdr:grpSpPr>
        <xdr:sp macro="" textlink="">
          <xdr:nvSpPr>
            <xdr:cNvPr id="85" name="Rounded Rectangle 84">
              <a:extLst>
                <a:ext uri="{FF2B5EF4-FFF2-40B4-BE49-F238E27FC236}">
                  <a16:creationId xmlns:a16="http://schemas.microsoft.com/office/drawing/2014/main" id="{00000000-0008-0000-0500-000055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6" name="Chevron 85">
              <a:extLst>
                <a:ext uri="{FF2B5EF4-FFF2-40B4-BE49-F238E27FC236}">
                  <a16:creationId xmlns:a16="http://schemas.microsoft.com/office/drawing/2014/main" id="{00000000-0008-0000-0500-000056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7" name="TextBox 86">
              <a:hlinkClick xmlns:r="http://schemas.openxmlformats.org/officeDocument/2006/relationships" r:id="rId7"/>
              <a:extLst>
                <a:ext uri="{FF2B5EF4-FFF2-40B4-BE49-F238E27FC236}">
                  <a16:creationId xmlns:a16="http://schemas.microsoft.com/office/drawing/2014/main" id="{00000000-0008-0000-0500-000057000000}"/>
                </a:ext>
              </a:extLst>
            </xdr:cNvPr>
            <xdr:cNvSpPr txBox="1"/>
          </xdr:nvSpPr>
          <xdr:spPr>
            <a:xfrm>
              <a:off x="8846664" y="2359113"/>
              <a:ext cx="2227980" cy="1260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COMMITMENT &amp; MANAGEMENT</a:t>
              </a:r>
              <a:endParaRPr lang="lv-LV" sz="1200" b="0">
                <a:solidFill>
                  <a:schemeClr val="bg1"/>
                </a:solidFill>
                <a:latin typeface="Arial Black" panose="020B0A04020102020204" pitchFamily="34" charset="0"/>
              </a:endParaRPr>
            </a:p>
          </xdr:txBody>
        </xdr:sp>
      </xdr:grpSp>
      <xdr:sp macro="" textlink="">
        <xdr:nvSpPr>
          <xdr:cNvPr id="84" name="TextBox 83">
            <a:extLst>
              <a:ext uri="{FF2B5EF4-FFF2-40B4-BE49-F238E27FC236}">
                <a16:creationId xmlns:a16="http://schemas.microsoft.com/office/drawing/2014/main" id="{00000000-0008-0000-0500-000054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1</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47625</xdr:colOff>
      <xdr:row>1</xdr:row>
      <xdr:rowOff>85725</xdr:rowOff>
    </xdr:from>
    <xdr:to>
      <xdr:col>13</xdr:col>
      <xdr:colOff>365873</xdr:colOff>
      <xdr:row>6</xdr:row>
      <xdr:rowOff>122559</xdr:rowOff>
    </xdr:to>
    <xdr:grpSp>
      <xdr:nvGrpSpPr>
        <xdr:cNvPr id="74" name="Group 73">
          <a:extLst>
            <a:ext uri="{FF2B5EF4-FFF2-40B4-BE49-F238E27FC236}">
              <a16:creationId xmlns:a16="http://schemas.microsoft.com/office/drawing/2014/main" id="{00000000-0008-0000-0500-00004A000000}"/>
            </a:ext>
          </a:extLst>
        </xdr:cNvPr>
        <xdr:cNvGrpSpPr/>
      </xdr:nvGrpSpPr>
      <xdr:grpSpPr>
        <a:xfrm>
          <a:off x="15287625" y="329142"/>
          <a:ext cx="2773581" cy="999917"/>
          <a:chOff x="235350" y="383381"/>
          <a:chExt cx="2698350" cy="98796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75" name="Group 74">
            <a:extLst>
              <a:ext uri="{FF2B5EF4-FFF2-40B4-BE49-F238E27FC236}">
                <a16:creationId xmlns:a16="http://schemas.microsoft.com/office/drawing/2014/main" id="{00000000-0008-0000-0500-00004B000000}"/>
              </a:ext>
            </a:extLst>
          </xdr:cNvPr>
          <xdr:cNvGrpSpPr/>
        </xdr:nvGrpSpPr>
        <xdr:grpSpPr>
          <a:xfrm>
            <a:off x="259556" y="383381"/>
            <a:ext cx="2674144" cy="987968"/>
            <a:chOff x="8428434" y="2539603"/>
            <a:chExt cx="2674144" cy="987968"/>
          </a:xfrm>
          <a:grpFill/>
        </xdr:grpSpPr>
        <xdr:sp macro="" textlink="">
          <xdr:nvSpPr>
            <xdr:cNvPr id="77" name="Rounded Rectangle 76">
              <a:extLst>
                <a:ext uri="{FF2B5EF4-FFF2-40B4-BE49-F238E27FC236}">
                  <a16:creationId xmlns:a16="http://schemas.microsoft.com/office/drawing/2014/main" id="{00000000-0008-0000-0500-00004D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8" name="Chevron 77">
              <a:extLst>
                <a:ext uri="{FF2B5EF4-FFF2-40B4-BE49-F238E27FC236}">
                  <a16:creationId xmlns:a16="http://schemas.microsoft.com/office/drawing/2014/main" id="{00000000-0008-0000-0500-00004E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79" name="Chevron 78">
              <a:extLst>
                <a:ext uri="{FF2B5EF4-FFF2-40B4-BE49-F238E27FC236}">
                  <a16:creationId xmlns:a16="http://schemas.microsoft.com/office/drawing/2014/main" id="{00000000-0008-0000-0500-00004F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0" name="TextBox 79">
              <a:hlinkClick xmlns:r="http://schemas.openxmlformats.org/officeDocument/2006/relationships" r:id="rId8"/>
              <a:extLst>
                <a:ext uri="{FF2B5EF4-FFF2-40B4-BE49-F238E27FC236}">
                  <a16:creationId xmlns:a16="http://schemas.microsoft.com/office/drawing/2014/main" id="{00000000-0008-0000-0500-000050000000}"/>
                </a:ext>
              </a:extLst>
            </xdr:cNvPr>
            <xdr:cNvSpPr txBox="1"/>
          </xdr:nvSpPr>
          <xdr:spPr>
            <a:xfrm>
              <a:off x="8996270" y="272695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RESOURCES</a:t>
              </a:r>
              <a:endParaRPr lang="lv-LV" sz="1400" b="0">
                <a:solidFill>
                  <a:srgbClr val="8D0B3A"/>
                </a:solidFill>
                <a:latin typeface="Arial Black" panose="020B0A04020102020204" pitchFamily="34" charset="0"/>
              </a:endParaRPr>
            </a:p>
          </xdr:txBody>
        </xdr:sp>
        <xdr:sp macro="" textlink="">
          <xdr:nvSpPr>
            <xdr:cNvPr id="81" name="Chevron 80">
              <a:extLst>
                <a:ext uri="{FF2B5EF4-FFF2-40B4-BE49-F238E27FC236}">
                  <a16:creationId xmlns:a16="http://schemas.microsoft.com/office/drawing/2014/main" id="{00000000-0008-0000-0500-000051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76" name="TextBox 75">
            <a:extLst>
              <a:ext uri="{FF2B5EF4-FFF2-40B4-BE49-F238E27FC236}">
                <a16:creationId xmlns:a16="http://schemas.microsoft.com/office/drawing/2014/main" id="{00000000-0008-0000-0500-00004C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4</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10</xdr:col>
      <xdr:colOff>76200</xdr:colOff>
      <xdr:row>0</xdr:row>
      <xdr:rowOff>57150</xdr:rowOff>
    </xdr:from>
    <xdr:to>
      <xdr:col>13</xdr:col>
      <xdr:colOff>476250</xdr:colOff>
      <xdr:row>1</xdr:row>
      <xdr:rowOff>123825</xdr:rowOff>
    </xdr:to>
    <xdr:sp macro="" textlink="">
      <xdr:nvSpPr>
        <xdr:cNvPr id="88" name="TextBox 87">
          <a:extLst>
            <a:ext uri="{FF2B5EF4-FFF2-40B4-BE49-F238E27FC236}">
              <a16:creationId xmlns:a16="http://schemas.microsoft.com/office/drawing/2014/main" id="{00000000-0008-0000-0500-000058000000}"/>
            </a:ext>
          </a:extLst>
        </xdr:cNvPr>
        <xdr:cNvSpPr txBox="1"/>
      </xdr:nvSpPr>
      <xdr:spPr>
        <a:xfrm>
          <a:off x="15763875" y="57150"/>
          <a:ext cx="2228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00" b="0" baseline="0">
              <a:solidFill>
                <a:srgbClr val="8D0B3A"/>
              </a:solidFill>
              <a:latin typeface="Arial Black" panose="020B0A04020102020204" pitchFamily="34" charset="0"/>
            </a:rPr>
            <a:t>Capacity building schemes</a:t>
          </a:r>
          <a:endParaRPr lang="lv-LV" sz="1000" b="0">
            <a:solidFill>
              <a:srgbClr val="8D0B3A"/>
            </a:solidFill>
            <a:latin typeface="Arial Black" panose="020B0A040201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657225</xdr:colOff>
          <xdr:row>12</xdr:row>
          <xdr:rowOff>171450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657225</xdr:colOff>
          <xdr:row>13</xdr:row>
          <xdr:rowOff>171450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6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28575</xdr:rowOff>
        </xdr:from>
        <xdr:to>
          <xdr:col>2</xdr:col>
          <xdr:colOff>657225</xdr:colOff>
          <xdr:row>14</xdr:row>
          <xdr:rowOff>171450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6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15</xdr:row>
          <xdr:rowOff>28575</xdr:rowOff>
        </xdr:from>
        <xdr:to>
          <xdr:col>2</xdr:col>
          <xdr:colOff>657225</xdr:colOff>
          <xdr:row>15</xdr:row>
          <xdr:rowOff>171450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6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32</xdr:row>
          <xdr:rowOff>28575</xdr:rowOff>
        </xdr:from>
        <xdr:to>
          <xdr:col>2</xdr:col>
          <xdr:colOff>657225</xdr:colOff>
          <xdr:row>32</xdr:row>
          <xdr:rowOff>171450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6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33</xdr:row>
          <xdr:rowOff>28575</xdr:rowOff>
        </xdr:from>
        <xdr:to>
          <xdr:col>2</xdr:col>
          <xdr:colOff>657225</xdr:colOff>
          <xdr:row>33</xdr:row>
          <xdr:rowOff>171450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6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600-00000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35</xdr:row>
          <xdr:rowOff>28575</xdr:rowOff>
        </xdr:from>
        <xdr:to>
          <xdr:col>2</xdr:col>
          <xdr:colOff>657225</xdr:colOff>
          <xdr:row>35</xdr:row>
          <xdr:rowOff>171450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6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20</xdr:row>
          <xdr:rowOff>28575</xdr:rowOff>
        </xdr:from>
        <xdr:to>
          <xdr:col>2</xdr:col>
          <xdr:colOff>657225</xdr:colOff>
          <xdr:row>20</xdr:row>
          <xdr:rowOff>171450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600-00003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24</xdr:row>
          <xdr:rowOff>28575</xdr:rowOff>
        </xdr:from>
        <xdr:to>
          <xdr:col>2</xdr:col>
          <xdr:colOff>657225</xdr:colOff>
          <xdr:row>24</xdr:row>
          <xdr:rowOff>171450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6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25</xdr:row>
          <xdr:rowOff>28575</xdr:rowOff>
        </xdr:from>
        <xdr:to>
          <xdr:col>2</xdr:col>
          <xdr:colOff>657225</xdr:colOff>
          <xdr:row>25</xdr:row>
          <xdr:rowOff>171450</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6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6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6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13465" name="Check Box 153" hidden="1">
              <a:extLst>
                <a:ext uri="{63B3BB69-23CF-44E3-9099-C40C66FF867C}">
                  <a14:compatExt spid="_x0000_s13465"/>
                </a:ext>
                <a:ext uri="{FF2B5EF4-FFF2-40B4-BE49-F238E27FC236}">
                  <a16:creationId xmlns:a16="http://schemas.microsoft.com/office/drawing/2014/main" id="{00000000-0008-0000-06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13466" name="Check Box 154" hidden="1">
              <a:extLst>
                <a:ext uri="{63B3BB69-23CF-44E3-9099-C40C66FF867C}">
                  <a14:compatExt spid="_x0000_s13466"/>
                </a:ext>
                <a:ext uri="{FF2B5EF4-FFF2-40B4-BE49-F238E27FC236}">
                  <a16:creationId xmlns:a16="http://schemas.microsoft.com/office/drawing/2014/main" id="{00000000-0008-0000-06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34</xdr:row>
          <xdr:rowOff>28575</xdr:rowOff>
        </xdr:from>
        <xdr:to>
          <xdr:col>2</xdr:col>
          <xdr:colOff>657225</xdr:colOff>
          <xdr:row>34</xdr:row>
          <xdr:rowOff>171450</xdr:rowOff>
        </xdr:to>
        <xdr:sp macro="" textlink="">
          <xdr:nvSpPr>
            <xdr:cNvPr id="13467" name="Check Box 155" hidden="1">
              <a:extLst>
                <a:ext uri="{63B3BB69-23CF-44E3-9099-C40C66FF867C}">
                  <a14:compatExt spid="_x0000_s13467"/>
                </a:ext>
                <a:ext uri="{FF2B5EF4-FFF2-40B4-BE49-F238E27FC236}">
                  <a16:creationId xmlns:a16="http://schemas.microsoft.com/office/drawing/2014/main" id="{00000000-0008-0000-06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2438400</xdr:colOff>
      <xdr:row>2</xdr:row>
      <xdr:rowOff>95250</xdr:rowOff>
    </xdr:from>
    <xdr:to>
      <xdr:col>1</xdr:col>
      <xdr:colOff>3144907</xdr:colOff>
      <xdr:row>5</xdr:row>
      <xdr:rowOff>16565</xdr:rowOff>
    </xdr:to>
    <xdr:sp macro="" textlink="">
      <xdr:nvSpPr>
        <xdr:cNvPr id="32" name="Rounded Rectangle 31">
          <a:extLst>
            <a:ext uri="{FF2B5EF4-FFF2-40B4-BE49-F238E27FC236}">
              <a16:creationId xmlns:a16="http://schemas.microsoft.com/office/drawing/2014/main" id="{00000000-0008-0000-0600-000020000000}"/>
            </a:ext>
          </a:extLst>
        </xdr:cNvPr>
        <xdr:cNvSpPr/>
      </xdr:nvSpPr>
      <xdr:spPr>
        <a:xfrm>
          <a:off x="3048000" y="523875"/>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2509212</xdr:colOff>
      <xdr:row>3</xdr:row>
      <xdr:rowOff>150327</xdr:rowOff>
    </xdr:from>
    <xdr:to>
      <xdr:col>1</xdr:col>
      <xdr:colOff>3033087</xdr:colOff>
      <xdr:row>3</xdr:row>
      <xdr:rowOff>150327</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flipH="1">
          <a:off x="3118812" y="769452"/>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2295526</xdr:colOff>
      <xdr:row>0</xdr:row>
      <xdr:rowOff>0</xdr:rowOff>
    </xdr:from>
    <xdr:ext cx="990600" cy="490134"/>
    <xdr:sp macro="" textlink="">
      <xdr:nvSpPr>
        <xdr:cNvPr id="34" name="TextBox 33">
          <a:extLst>
            <a:ext uri="{FF2B5EF4-FFF2-40B4-BE49-F238E27FC236}">
              <a16:creationId xmlns:a16="http://schemas.microsoft.com/office/drawing/2014/main" id="{00000000-0008-0000-0600-000022000000}"/>
            </a:ext>
          </a:extLst>
        </xdr:cNvPr>
        <xdr:cNvSpPr txBox="1"/>
      </xdr:nvSpPr>
      <xdr:spPr>
        <a:xfrm>
          <a:off x="2905126" y="0"/>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1</xdr:col>
      <xdr:colOff>3276600</xdr:colOff>
      <xdr:row>2</xdr:row>
      <xdr:rowOff>95248</xdr:rowOff>
    </xdr:from>
    <xdr:to>
      <xdr:col>1</xdr:col>
      <xdr:colOff>3983107</xdr:colOff>
      <xdr:row>5</xdr:row>
      <xdr:rowOff>16563</xdr:rowOff>
    </xdr:to>
    <xdr:sp macro="" textlink="">
      <xdr:nvSpPr>
        <xdr:cNvPr id="35" name="Rounded Rectangle 34">
          <a:extLst>
            <a:ext uri="{FF2B5EF4-FFF2-40B4-BE49-F238E27FC236}">
              <a16:creationId xmlns:a16="http://schemas.microsoft.com/office/drawing/2014/main" id="{00000000-0008-0000-0600-000023000000}"/>
            </a:ext>
          </a:extLst>
        </xdr:cNvPr>
        <xdr:cNvSpPr/>
      </xdr:nvSpPr>
      <xdr:spPr>
        <a:xfrm rot="10800000">
          <a:off x="3886200" y="523873"/>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3372261</xdr:colOff>
      <xdr:row>3</xdr:row>
      <xdr:rowOff>142044</xdr:rowOff>
    </xdr:from>
    <xdr:to>
      <xdr:col>1</xdr:col>
      <xdr:colOff>3896136</xdr:colOff>
      <xdr:row>3</xdr:row>
      <xdr:rowOff>142044</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rot="10800000" flipH="1">
          <a:off x="3981861" y="761169"/>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3191476</xdr:colOff>
      <xdr:row>0</xdr:row>
      <xdr:rowOff>214193</xdr:rowOff>
    </xdr:from>
    <xdr:ext cx="890936" cy="291234"/>
    <xdr:sp macro="" textlink="">
      <xdr:nvSpPr>
        <xdr:cNvPr id="37" name="TextBox 36">
          <a:extLst>
            <a:ext uri="{FF2B5EF4-FFF2-40B4-BE49-F238E27FC236}">
              <a16:creationId xmlns:a16="http://schemas.microsoft.com/office/drawing/2014/main" id="{00000000-0008-0000-0600-000025000000}"/>
            </a:ext>
          </a:extLst>
        </xdr:cNvPr>
        <xdr:cNvSpPr txBox="1"/>
      </xdr:nvSpPr>
      <xdr:spPr>
        <a:xfrm>
          <a:off x="3801076" y="214193"/>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237144</xdr:colOff>
      <xdr:row>1</xdr:row>
      <xdr:rowOff>78581</xdr:rowOff>
    </xdr:from>
    <xdr:to>
      <xdr:col>1</xdr:col>
      <xdr:colOff>2400300</xdr:colOff>
      <xdr:row>6</xdr:row>
      <xdr:rowOff>94886</xdr:rowOff>
    </xdr:to>
    <xdr:grpSp>
      <xdr:nvGrpSpPr>
        <xdr:cNvPr id="38" name="Group 37">
          <a:extLst>
            <a:ext uri="{FF2B5EF4-FFF2-40B4-BE49-F238E27FC236}">
              <a16:creationId xmlns:a16="http://schemas.microsoft.com/office/drawing/2014/main" id="{00000000-0008-0000-0600-000026000000}"/>
            </a:ext>
          </a:extLst>
        </xdr:cNvPr>
        <xdr:cNvGrpSpPr/>
      </xdr:nvGrpSpPr>
      <xdr:grpSpPr>
        <a:xfrm>
          <a:off x="237144" y="321998"/>
          <a:ext cx="2776989" cy="979388"/>
          <a:chOff x="259556" y="383381"/>
          <a:chExt cx="2772756" cy="978330"/>
        </a:xfrm>
      </xdr:grpSpPr>
      <xdr:grpSp>
        <xdr:nvGrpSpPr>
          <xdr:cNvPr id="39" name="Group 38">
            <a:extLst>
              <a:ext uri="{FF2B5EF4-FFF2-40B4-BE49-F238E27FC236}">
                <a16:creationId xmlns:a16="http://schemas.microsoft.com/office/drawing/2014/main" id="{00000000-0008-0000-0600-000027000000}"/>
              </a:ext>
            </a:extLst>
          </xdr:cNvPr>
          <xdr:cNvGrpSpPr/>
        </xdr:nvGrpSpPr>
        <xdr:grpSpPr>
          <a:xfrm>
            <a:off x="259556" y="383381"/>
            <a:ext cx="2772756" cy="978330"/>
            <a:chOff x="8428434" y="2539603"/>
            <a:chExt cx="2772756" cy="978330"/>
          </a:xfrm>
        </xdr:grpSpPr>
        <xdr:sp macro="" textlink="">
          <xdr:nvSpPr>
            <xdr:cNvPr id="41" name="Rounded Rectangle 40">
              <a:extLst>
                <a:ext uri="{FF2B5EF4-FFF2-40B4-BE49-F238E27FC236}">
                  <a16:creationId xmlns:a16="http://schemas.microsoft.com/office/drawing/2014/main" id="{00000000-0008-0000-0600-000029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2" name="Chevron 41">
              <a:extLst>
                <a:ext uri="{FF2B5EF4-FFF2-40B4-BE49-F238E27FC236}">
                  <a16:creationId xmlns:a16="http://schemas.microsoft.com/office/drawing/2014/main" id="{00000000-0008-0000-0600-00002A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3" name="Chevron 42">
              <a:extLst>
                <a:ext uri="{FF2B5EF4-FFF2-40B4-BE49-F238E27FC236}">
                  <a16:creationId xmlns:a16="http://schemas.microsoft.com/office/drawing/2014/main" id="{00000000-0008-0000-0600-00002B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9115215" y="2717316"/>
              <a:ext cx="2085975"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sp macro="" textlink="">
          <xdr:nvSpPr>
            <xdr:cNvPr id="45" name="Chevron 44">
              <a:extLst>
                <a:ext uri="{FF2B5EF4-FFF2-40B4-BE49-F238E27FC236}">
                  <a16:creationId xmlns:a16="http://schemas.microsoft.com/office/drawing/2014/main" id="{00000000-0008-0000-0600-00002D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40" name="TextBox 39">
            <a:extLst>
              <a:ext uri="{FF2B5EF4-FFF2-40B4-BE49-F238E27FC236}">
                <a16:creationId xmlns:a16="http://schemas.microsoft.com/office/drawing/2014/main" id="{00000000-0008-0000-0600-000028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tx1">
                    <a:lumMod val="85000"/>
                    <a:lumOff val="15000"/>
                  </a:schemeClr>
                </a:solidFill>
                <a:latin typeface="Arial Black" panose="020B0A04020102020204" pitchFamily="34" charset="0"/>
              </a:rPr>
              <a:t>5</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1788351</xdr:colOff>
      <xdr:row>0</xdr:row>
      <xdr:rowOff>113207</xdr:rowOff>
    </xdr:from>
    <xdr:to>
      <xdr:col>6</xdr:col>
      <xdr:colOff>386442</xdr:colOff>
      <xdr:row>2</xdr:row>
      <xdr:rowOff>33088</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7651518" y="113207"/>
          <a:ext cx="2884341" cy="353798"/>
          <a:chOff x="214602" y="378365"/>
          <a:chExt cx="2881382" cy="722963"/>
        </a:xfrm>
      </xdr:grpSpPr>
      <xdr:grpSp>
        <xdr:nvGrpSpPr>
          <xdr:cNvPr id="55" name="Group 54">
            <a:extLst>
              <a:ext uri="{FF2B5EF4-FFF2-40B4-BE49-F238E27FC236}">
                <a16:creationId xmlns:a16="http://schemas.microsoft.com/office/drawing/2014/main" id="{00000000-0008-0000-0600-000037000000}"/>
              </a:ext>
            </a:extLst>
          </xdr:cNvPr>
          <xdr:cNvGrpSpPr/>
        </xdr:nvGrpSpPr>
        <xdr:grpSpPr>
          <a:xfrm>
            <a:off x="259556" y="378365"/>
            <a:ext cx="2836428" cy="722963"/>
            <a:chOff x="8428434" y="2534587"/>
            <a:chExt cx="2836428" cy="722963"/>
          </a:xfrm>
        </xdr:grpSpPr>
        <xdr:sp macro="" textlink="">
          <xdr:nvSpPr>
            <xdr:cNvPr id="57" name="Rounded Rectangle 56">
              <a:extLst>
                <a:ext uri="{FF2B5EF4-FFF2-40B4-BE49-F238E27FC236}">
                  <a16:creationId xmlns:a16="http://schemas.microsoft.com/office/drawing/2014/main" id="{00000000-0008-0000-0600-000039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8" name="Chevron 57">
              <a:extLst>
                <a:ext uri="{FF2B5EF4-FFF2-40B4-BE49-F238E27FC236}">
                  <a16:creationId xmlns:a16="http://schemas.microsoft.com/office/drawing/2014/main" id="{00000000-0008-0000-0600-00003A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9" name="TextBox 58">
              <a:hlinkClick xmlns:r="http://schemas.openxmlformats.org/officeDocument/2006/relationships" r:id="rId1"/>
              <a:extLst>
                <a:ext uri="{FF2B5EF4-FFF2-40B4-BE49-F238E27FC236}">
                  <a16:creationId xmlns:a16="http://schemas.microsoft.com/office/drawing/2014/main" id="{00000000-0008-0000-0600-00003B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grpSp>
      <xdr:sp macro="" textlink="">
        <xdr:nvSpPr>
          <xdr:cNvPr id="56" name="TextBox 55">
            <a:extLst>
              <a:ext uri="{FF2B5EF4-FFF2-40B4-BE49-F238E27FC236}">
                <a16:creationId xmlns:a16="http://schemas.microsoft.com/office/drawing/2014/main" id="{00000000-0008-0000-0600-000038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3</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1789107</xdr:colOff>
      <xdr:row>2</xdr:row>
      <xdr:rowOff>101693</xdr:rowOff>
    </xdr:from>
    <xdr:to>
      <xdr:col>6</xdr:col>
      <xdr:colOff>386442</xdr:colOff>
      <xdr:row>4</xdr:row>
      <xdr:rowOff>71719</xdr:rowOff>
    </xdr:to>
    <xdr:grpSp>
      <xdr:nvGrpSpPr>
        <xdr:cNvPr id="60" name="Group 59">
          <a:hlinkClick xmlns:r="http://schemas.openxmlformats.org/officeDocument/2006/relationships" r:id="rId2"/>
          <a:extLst>
            <a:ext uri="{FF2B5EF4-FFF2-40B4-BE49-F238E27FC236}">
              <a16:creationId xmlns:a16="http://schemas.microsoft.com/office/drawing/2014/main" id="{00000000-0008-0000-0600-00003C000000}"/>
            </a:ext>
          </a:extLst>
        </xdr:cNvPr>
        <xdr:cNvGrpSpPr/>
      </xdr:nvGrpSpPr>
      <xdr:grpSpPr>
        <a:xfrm>
          <a:off x="7652274" y="535610"/>
          <a:ext cx="2883585" cy="351026"/>
          <a:chOff x="214602" y="378365"/>
          <a:chExt cx="2881382" cy="722963"/>
        </a:xfrm>
      </xdr:grpSpPr>
      <xdr:grpSp>
        <xdr:nvGrpSpPr>
          <xdr:cNvPr id="61" name="Group 60">
            <a:extLst>
              <a:ext uri="{FF2B5EF4-FFF2-40B4-BE49-F238E27FC236}">
                <a16:creationId xmlns:a16="http://schemas.microsoft.com/office/drawing/2014/main" id="{00000000-0008-0000-0600-00003D000000}"/>
              </a:ext>
            </a:extLst>
          </xdr:cNvPr>
          <xdr:cNvGrpSpPr/>
        </xdr:nvGrpSpPr>
        <xdr:grpSpPr>
          <a:xfrm>
            <a:off x="259556" y="378365"/>
            <a:ext cx="2836428" cy="722963"/>
            <a:chOff x="8428434" y="2534587"/>
            <a:chExt cx="2836428" cy="722963"/>
          </a:xfrm>
        </xdr:grpSpPr>
        <xdr:sp macro="" textlink="">
          <xdr:nvSpPr>
            <xdr:cNvPr id="63" name="Rounded Rectangle 62">
              <a:extLst>
                <a:ext uri="{FF2B5EF4-FFF2-40B4-BE49-F238E27FC236}">
                  <a16:creationId xmlns:a16="http://schemas.microsoft.com/office/drawing/2014/main" id="{00000000-0008-0000-0600-00003F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4" name="Chevron 63">
              <a:extLst>
                <a:ext uri="{FF2B5EF4-FFF2-40B4-BE49-F238E27FC236}">
                  <a16:creationId xmlns:a16="http://schemas.microsoft.com/office/drawing/2014/main" id="{00000000-0008-0000-0600-000040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5" name="TextBox 64">
              <a:hlinkClick xmlns:r="http://schemas.openxmlformats.org/officeDocument/2006/relationships" r:id="rId3"/>
              <a:extLst>
                <a:ext uri="{FF2B5EF4-FFF2-40B4-BE49-F238E27FC236}">
                  <a16:creationId xmlns:a16="http://schemas.microsoft.com/office/drawing/2014/main" id="{00000000-0008-0000-0600-000041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grpSp>
      <xdr:sp macro="" textlink="">
        <xdr:nvSpPr>
          <xdr:cNvPr id="62" name="TextBox 61">
            <a:extLst>
              <a:ext uri="{FF2B5EF4-FFF2-40B4-BE49-F238E27FC236}">
                <a16:creationId xmlns:a16="http://schemas.microsoft.com/office/drawing/2014/main" id="{00000000-0008-0000-0600-00003E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4</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6</xdr:col>
      <xdr:colOff>472889</xdr:colOff>
      <xdr:row>1</xdr:row>
      <xdr:rowOff>100848</xdr:rowOff>
    </xdr:from>
    <xdr:to>
      <xdr:col>7</xdr:col>
      <xdr:colOff>2537433</xdr:colOff>
      <xdr:row>5</xdr:row>
      <xdr:rowOff>148526</xdr:rowOff>
    </xdr:to>
    <xdr:grpSp>
      <xdr:nvGrpSpPr>
        <xdr:cNvPr id="66" name="Group 65">
          <a:extLst>
            <a:ext uri="{FF2B5EF4-FFF2-40B4-BE49-F238E27FC236}">
              <a16:creationId xmlns:a16="http://schemas.microsoft.com/office/drawing/2014/main" id="{00000000-0008-0000-0600-000042000000}"/>
            </a:ext>
          </a:extLst>
        </xdr:cNvPr>
        <xdr:cNvGrpSpPr/>
      </xdr:nvGrpSpPr>
      <xdr:grpSpPr>
        <a:xfrm>
          <a:off x="10622306" y="344265"/>
          <a:ext cx="2678377" cy="809678"/>
          <a:chOff x="8428434" y="2539603"/>
          <a:chExt cx="2674144" cy="808108"/>
        </a:xfrm>
      </xdr:grpSpPr>
      <xdr:sp macro="" textlink="">
        <xdr:nvSpPr>
          <xdr:cNvPr id="67" name="Rounded Rectangle 66">
            <a:extLst>
              <a:ext uri="{FF2B5EF4-FFF2-40B4-BE49-F238E27FC236}">
                <a16:creationId xmlns:a16="http://schemas.microsoft.com/office/drawing/2014/main" id="{00000000-0008-0000-0600-000043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8" name="Chevron 67">
            <a:extLst>
              <a:ext uri="{FF2B5EF4-FFF2-40B4-BE49-F238E27FC236}">
                <a16:creationId xmlns:a16="http://schemas.microsoft.com/office/drawing/2014/main" id="{00000000-0008-0000-0600-000044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9" name="Chevron 68">
            <a:extLst>
              <a:ext uri="{FF2B5EF4-FFF2-40B4-BE49-F238E27FC236}">
                <a16:creationId xmlns:a16="http://schemas.microsoft.com/office/drawing/2014/main" id="{00000000-0008-0000-0600-000045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0" name="TextBox 69">
            <a:hlinkClick xmlns:r="http://schemas.openxmlformats.org/officeDocument/2006/relationships" r:id="rId4"/>
            <a:extLst>
              <a:ext uri="{FF2B5EF4-FFF2-40B4-BE49-F238E27FC236}">
                <a16:creationId xmlns:a16="http://schemas.microsoft.com/office/drawing/2014/main" id="{00000000-0008-0000-0600-000046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71" name="Chevron 70">
            <a:extLst>
              <a:ext uri="{FF2B5EF4-FFF2-40B4-BE49-F238E27FC236}">
                <a16:creationId xmlns:a16="http://schemas.microsoft.com/office/drawing/2014/main" id="{00000000-0008-0000-0600-000047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266700</xdr:colOff>
          <xdr:row>21</xdr:row>
          <xdr:rowOff>28575</xdr:rowOff>
        </xdr:from>
        <xdr:to>
          <xdr:col>2</xdr:col>
          <xdr:colOff>657225</xdr:colOff>
          <xdr:row>21</xdr:row>
          <xdr:rowOff>171450</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6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22</xdr:row>
          <xdr:rowOff>28575</xdr:rowOff>
        </xdr:from>
        <xdr:to>
          <xdr:col>2</xdr:col>
          <xdr:colOff>657225</xdr:colOff>
          <xdr:row>22</xdr:row>
          <xdr:rowOff>171450</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6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23</xdr:row>
          <xdr:rowOff>28575</xdr:rowOff>
        </xdr:from>
        <xdr:to>
          <xdr:col>2</xdr:col>
          <xdr:colOff>657225</xdr:colOff>
          <xdr:row>23</xdr:row>
          <xdr:rowOff>171450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6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2638425</xdr:colOff>
      <xdr:row>1</xdr:row>
      <xdr:rowOff>104775</xdr:rowOff>
    </xdr:from>
    <xdr:to>
      <xdr:col>9</xdr:col>
      <xdr:colOff>1816</xdr:colOff>
      <xdr:row>5</xdr:row>
      <xdr:rowOff>76199</xdr:rowOff>
    </xdr:to>
    <xdr:sp macro="" textlink="">
      <xdr:nvSpPr>
        <xdr:cNvPr id="80" name="Rounded Rectangle 79">
          <a:hlinkClick xmlns:r="http://schemas.openxmlformats.org/officeDocument/2006/relationships" r:id="rId5"/>
          <a:extLst>
            <a:ext uri="{FF2B5EF4-FFF2-40B4-BE49-F238E27FC236}">
              <a16:creationId xmlns:a16="http://schemas.microsoft.com/office/drawing/2014/main" id="{00000000-0008-0000-0600-000050000000}"/>
            </a:ext>
          </a:extLst>
        </xdr:cNvPr>
        <xdr:cNvSpPr/>
      </xdr:nvSpPr>
      <xdr:spPr>
        <a:xfrm>
          <a:off x="13344525" y="342900"/>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3</xdr:col>
      <xdr:colOff>1796141</xdr:colOff>
      <xdr:row>4</xdr:row>
      <xdr:rowOff>54424</xdr:rowOff>
    </xdr:from>
    <xdr:to>
      <xdr:col>6</xdr:col>
      <xdr:colOff>215461</xdr:colOff>
      <xdr:row>6</xdr:row>
      <xdr:rowOff>197418</xdr:rowOff>
    </xdr:to>
    <xdr:grpSp>
      <xdr:nvGrpSpPr>
        <xdr:cNvPr id="81" name="Group 80">
          <a:hlinkClick xmlns:r="http://schemas.openxmlformats.org/officeDocument/2006/relationships" r:id="rId2"/>
          <a:extLst>
            <a:ext uri="{FF2B5EF4-FFF2-40B4-BE49-F238E27FC236}">
              <a16:creationId xmlns:a16="http://schemas.microsoft.com/office/drawing/2014/main" id="{00000000-0008-0000-0600-000051000000}"/>
            </a:ext>
          </a:extLst>
        </xdr:cNvPr>
        <xdr:cNvGrpSpPr/>
      </xdr:nvGrpSpPr>
      <xdr:grpSpPr>
        <a:xfrm>
          <a:off x="7659308" y="869341"/>
          <a:ext cx="2705570" cy="534577"/>
          <a:chOff x="214602" y="202891"/>
          <a:chExt cx="2719098" cy="1103479"/>
        </a:xfrm>
      </xdr:grpSpPr>
      <xdr:grpSp>
        <xdr:nvGrpSpPr>
          <xdr:cNvPr id="82" name="Group 81">
            <a:extLst>
              <a:ext uri="{FF2B5EF4-FFF2-40B4-BE49-F238E27FC236}">
                <a16:creationId xmlns:a16="http://schemas.microsoft.com/office/drawing/2014/main" id="{00000000-0008-0000-0600-000052000000}"/>
              </a:ext>
            </a:extLst>
          </xdr:cNvPr>
          <xdr:cNvGrpSpPr/>
        </xdr:nvGrpSpPr>
        <xdr:grpSpPr>
          <a:xfrm>
            <a:off x="259556" y="202891"/>
            <a:ext cx="2674144" cy="1103479"/>
            <a:chOff x="8428434" y="2359113"/>
            <a:chExt cx="2674144" cy="1103479"/>
          </a:xfrm>
        </xdr:grpSpPr>
        <xdr:sp macro="" textlink="">
          <xdr:nvSpPr>
            <xdr:cNvPr id="84" name="Rounded Rectangle 83">
              <a:extLst>
                <a:ext uri="{FF2B5EF4-FFF2-40B4-BE49-F238E27FC236}">
                  <a16:creationId xmlns:a16="http://schemas.microsoft.com/office/drawing/2014/main" id="{00000000-0008-0000-0600-000054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5" name="Chevron 84">
              <a:extLst>
                <a:ext uri="{FF2B5EF4-FFF2-40B4-BE49-F238E27FC236}">
                  <a16:creationId xmlns:a16="http://schemas.microsoft.com/office/drawing/2014/main" id="{00000000-0008-0000-0600-000055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6" name="TextBox 85">
              <a:hlinkClick xmlns:r="http://schemas.openxmlformats.org/officeDocument/2006/relationships" r:id="rId6"/>
              <a:extLst>
                <a:ext uri="{FF2B5EF4-FFF2-40B4-BE49-F238E27FC236}">
                  <a16:creationId xmlns:a16="http://schemas.microsoft.com/office/drawing/2014/main" id="{00000000-0008-0000-0600-000056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HOME-OWNER SEGMENT</a:t>
              </a:r>
              <a:endParaRPr lang="lv-LV" sz="1200" b="0">
                <a:solidFill>
                  <a:schemeClr val="bg1"/>
                </a:solidFill>
                <a:latin typeface="Arial Black" panose="020B0A04020102020204" pitchFamily="34" charset="0"/>
              </a:endParaRPr>
            </a:p>
          </xdr:txBody>
        </xdr:sp>
      </xdr:grpSp>
      <xdr:sp macro="" textlink="">
        <xdr:nvSpPr>
          <xdr:cNvPr id="83" name="TextBox 82">
            <a:extLst>
              <a:ext uri="{FF2B5EF4-FFF2-40B4-BE49-F238E27FC236}">
                <a16:creationId xmlns:a16="http://schemas.microsoft.com/office/drawing/2014/main" id="{00000000-0008-0000-0600-000053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6</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4155810</xdr:colOff>
      <xdr:row>0</xdr:row>
      <xdr:rowOff>173516</xdr:rowOff>
    </xdr:from>
    <xdr:to>
      <xdr:col>3</xdr:col>
      <xdr:colOff>1604227</xdr:colOff>
      <xdr:row>4</xdr:row>
      <xdr:rowOff>2</xdr:rowOff>
    </xdr:to>
    <xdr:grpSp>
      <xdr:nvGrpSpPr>
        <xdr:cNvPr id="95" name="Group 94">
          <a:hlinkClick xmlns:r="http://schemas.openxmlformats.org/officeDocument/2006/relationships" r:id="rId2"/>
          <a:extLst>
            <a:ext uri="{FF2B5EF4-FFF2-40B4-BE49-F238E27FC236}">
              <a16:creationId xmlns:a16="http://schemas.microsoft.com/office/drawing/2014/main" id="{00000000-0008-0000-0600-00005F000000}"/>
            </a:ext>
          </a:extLst>
        </xdr:cNvPr>
        <xdr:cNvGrpSpPr/>
      </xdr:nvGrpSpPr>
      <xdr:grpSpPr>
        <a:xfrm>
          <a:off x="4769643" y="173516"/>
          <a:ext cx="2697751" cy="641403"/>
          <a:chOff x="214602" y="202891"/>
          <a:chExt cx="2719098" cy="1260182"/>
        </a:xfrm>
      </xdr:grpSpPr>
      <xdr:grpSp>
        <xdr:nvGrpSpPr>
          <xdr:cNvPr id="96" name="Group 95">
            <a:extLst>
              <a:ext uri="{FF2B5EF4-FFF2-40B4-BE49-F238E27FC236}">
                <a16:creationId xmlns:a16="http://schemas.microsoft.com/office/drawing/2014/main" id="{00000000-0008-0000-0600-000060000000}"/>
              </a:ext>
            </a:extLst>
          </xdr:cNvPr>
          <xdr:cNvGrpSpPr/>
        </xdr:nvGrpSpPr>
        <xdr:grpSpPr>
          <a:xfrm>
            <a:off x="259556" y="202891"/>
            <a:ext cx="2674144" cy="1260182"/>
            <a:chOff x="8428434" y="2359113"/>
            <a:chExt cx="2674144" cy="1260182"/>
          </a:xfrm>
        </xdr:grpSpPr>
        <xdr:sp macro="" textlink="">
          <xdr:nvSpPr>
            <xdr:cNvPr id="98" name="Rounded Rectangle 97">
              <a:extLst>
                <a:ext uri="{FF2B5EF4-FFF2-40B4-BE49-F238E27FC236}">
                  <a16:creationId xmlns:a16="http://schemas.microsoft.com/office/drawing/2014/main" id="{00000000-0008-0000-0600-000062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9" name="Chevron 98">
              <a:extLst>
                <a:ext uri="{FF2B5EF4-FFF2-40B4-BE49-F238E27FC236}">
                  <a16:creationId xmlns:a16="http://schemas.microsoft.com/office/drawing/2014/main" id="{00000000-0008-0000-0600-000063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00" name="TextBox 99">
              <a:hlinkClick xmlns:r="http://schemas.openxmlformats.org/officeDocument/2006/relationships" r:id="rId7"/>
              <a:extLst>
                <a:ext uri="{FF2B5EF4-FFF2-40B4-BE49-F238E27FC236}">
                  <a16:creationId xmlns:a16="http://schemas.microsoft.com/office/drawing/2014/main" id="{00000000-0008-0000-0600-000064000000}"/>
                </a:ext>
              </a:extLst>
            </xdr:cNvPr>
            <xdr:cNvSpPr txBox="1"/>
          </xdr:nvSpPr>
          <xdr:spPr>
            <a:xfrm>
              <a:off x="8846664" y="2359113"/>
              <a:ext cx="2227980" cy="1260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COMMITMENT &amp; MANAGEMENT</a:t>
              </a:r>
              <a:endParaRPr lang="lv-LV" sz="1200" b="0">
                <a:solidFill>
                  <a:schemeClr val="bg1"/>
                </a:solidFill>
                <a:latin typeface="Arial Black" panose="020B0A04020102020204" pitchFamily="34" charset="0"/>
              </a:endParaRPr>
            </a:p>
          </xdr:txBody>
        </xdr:sp>
      </xdr:grpSp>
      <xdr:sp macro="" textlink="">
        <xdr:nvSpPr>
          <xdr:cNvPr id="97" name="TextBox 96">
            <a:extLst>
              <a:ext uri="{FF2B5EF4-FFF2-40B4-BE49-F238E27FC236}">
                <a16:creationId xmlns:a16="http://schemas.microsoft.com/office/drawing/2014/main" id="{00000000-0008-0000-0600-000061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1</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4124325</xdr:colOff>
      <xdr:row>3</xdr:row>
      <xdr:rowOff>66675</xdr:rowOff>
    </xdr:from>
    <xdr:to>
      <xdr:col>3</xdr:col>
      <xdr:colOff>1773426</xdr:colOff>
      <xdr:row>5</xdr:row>
      <xdr:rowOff>43637</xdr:rowOff>
    </xdr:to>
    <xdr:grpSp>
      <xdr:nvGrpSpPr>
        <xdr:cNvPr id="72" name="Group 71">
          <a:hlinkClick xmlns:r="http://schemas.openxmlformats.org/officeDocument/2006/relationships" r:id="rId1"/>
          <a:extLst>
            <a:ext uri="{FF2B5EF4-FFF2-40B4-BE49-F238E27FC236}">
              <a16:creationId xmlns:a16="http://schemas.microsoft.com/office/drawing/2014/main" id="{00000000-0008-0000-0600-000048000000}"/>
            </a:ext>
          </a:extLst>
        </xdr:cNvPr>
        <xdr:cNvGrpSpPr/>
      </xdr:nvGrpSpPr>
      <xdr:grpSpPr>
        <a:xfrm>
          <a:off x="4738158" y="691092"/>
          <a:ext cx="2898435" cy="357962"/>
          <a:chOff x="186763" y="364081"/>
          <a:chExt cx="2918499" cy="737247"/>
        </a:xfrm>
      </xdr:grpSpPr>
      <xdr:grpSp>
        <xdr:nvGrpSpPr>
          <xdr:cNvPr id="73" name="Group 72">
            <a:extLst>
              <a:ext uri="{FF2B5EF4-FFF2-40B4-BE49-F238E27FC236}">
                <a16:creationId xmlns:a16="http://schemas.microsoft.com/office/drawing/2014/main" id="{00000000-0008-0000-0600-000049000000}"/>
              </a:ext>
            </a:extLst>
          </xdr:cNvPr>
          <xdr:cNvGrpSpPr/>
        </xdr:nvGrpSpPr>
        <xdr:grpSpPr>
          <a:xfrm>
            <a:off x="259556" y="383381"/>
            <a:ext cx="2845706" cy="717947"/>
            <a:chOff x="8428434" y="2539603"/>
            <a:chExt cx="2845706" cy="717947"/>
          </a:xfrm>
        </xdr:grpSpPr>
        <xdr:sp macro="" textlink="">
          <xdr:nvSpPr>
            <xdr:cNvPr id="75" name="Rounded Rectangle 74">
              <a:extLst>
                <a:ext uri="{FF2B5EF4-FFF2-40B4-BE49-F238E27FC236}">
                  <a16:creationId xmlns:a16="http://schemas.microsoft.com/office/drawing/2014/main" id="{00000000-0008-0000-0600-00004B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6" name="Chevron 75">
              <a:extLst>
                <a:ext uri="{FF2B5EF4-FFF2-40B4-BE49-F238E27FC236}">
                  <a16:creationId xmlns:a16="http://schemas.microsoft.com/office/drawing/2014/main" id="{00000000-0008-0000-0600-00004C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7" name="TextBox 76">
              <a:hlinkClick xmlns:r="http://schemas.openxmlformats.org/officeDocument/2006/relationships" r:id="rId8"/>
              <a:extLst>
                <a:ext uri="{FF2B5EF4-FFF2-40B4-BE49-F238E27FC236}">
                  <a16:creationId xmlns:a16="http://schemas.microsoft.com/office/drawing/2014/main" id="{00000000-0008-0000-0600-00004D000000}"/>
                </a:ext>
              </a:extLst>
            </xdr:cNvPr>
            <xdr:cNvSpPr txBox="1"/>
          </xdr:nvSpPr>
          <xdr:spPr>
            <a:xfrm>
              <a:off x="8855941" y="2554203"/>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a:t>
              </a:r>
              <a:endParaRPr lang="lv-LV" sz="1400" b="0">
                <a:solidFill>
                  <a:schemeClr val="bg1"/>
                </a:solidFill>
                <a:latin typeface="Arial Black" panose="020B0A04020102020204" pitchFamily="34" charset="0"/>
              </a:endParaRPr>
            </a:p>
          </xdr:txBody>
        </xdr:sp>
      </xdr:grpSp>
      <xdr:sp macro="" textlink="">
        <xdr:nvSpPr>
          <xdr:cNvPr id="74" name="TextBox 73">
            <a:extLst>
              <a:ext uri="{FF2B5EF4-FFF2-40B4-BE49-F238E27FC236}">
                <a16:creationId xmlns:a16="http://schemas.microsoft.com/office/drawing/2014/main" id="{00000000-0008-0000-0600-00004A000000}"/>
              </a:ext>
            </a:extLst>
          </xdr:cNvPr>
          <xdr:cNvSpPr txBox="1"/>
        </xdr:nvSpPr>
        <xdr:spPr>
          <a:xfrm>
            <a:off x="186763" y="364081"/>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2</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133350</xdr:colOff>
      <xdr:row>1</xdr:row>
      <xdr:rowOff>104775</xdr:rowOff>
    </xdr:from>
    <xdr:to>
      <xdr:col>13</xdr:col>
      <xdr:colOff>504822</xdr:colOff>
      <xdr:row>6</xdr:row>
      <xdr:rowOff>141609</xdr:rowOff>
    </xdr:to>
    <xdr:grpSp>
      <xdr:nvGrpSpPr>
        <xdr:cNvPr id="78" name="Group 77">
          <a:extLst>
            <a:ext uri="{FF2B5EF4-FFF2-40B4-BE49-F238E27FC236}">
              <a16:creationId xmlns:a16="http://schemas.microsoft.com/office/drawing/2014/main" id="{00000000-0008-0000-0600-00004E000000}"/>
            </a:ext>
          </a:extLst>
        </xdr:cNvPr>
        <xdr:cNvGrpSpPr/>
      </xdr:nvGrpSpPr>
      <xdr:grpSpPr>
        <a:xfrm>
          <a:off x="15204017" y="348192"/>
          <a:ext cx="2826805" cy="999917"/>
          <a:chOff x="235350" y="383381"/>
          <a:chExt cx="2750450" cy="98796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79" name="Group 78">
            <a:extLst>
              <a:ext uri="{FF2B5EF4-FFF2-40B4-BE49-F238E27FC236}">
                <a16:creationId xmlns:a16="http://schemas.microsoft.com/office/drawing/2014/main" id="{00000000-0008-0000-0600-00004F000000}"/>
              </a:ext>
            </a:extLst>
          </xdr:cNvPr>
          <xdr:cNvGrpSpPr/>
        </xdr:nvGrpSpPr>
        <xdr:grpSpPr>
          <a:xfrm>
            <a:off x="259556" y="383381"/>
            <a:ext cx="2726244" cy="987968"/>
            <a:chOff x="8428434" y="2539603"/>
            <a:chExt cx="2726244" cy="987968"/>
          </a:xfrm>
          <a:grpFill/>
        </xdr:grpSpPr>
        <xdr:sp macro="" textlink="">
          <xdr:nvSpPr>
            <xdr:cNvPr id="88" name="Rounded Rectangle 87">
              <a:extLst>
                <a:ext uri="{FF2B5EF4-FFF2-40B4-BE49-F238E27FC236}">
                  <a16:creationId xmlns:a16="http://schemas.microsoft.com/office/drawing/2014/main" id="{00000000-0008-0000-0600-000058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9" name="Chevron 88">
              <a:extLst>
                <a:ext uri="{FF2B5EF4-FFF2-40B4-BE49-F238E27FC236}">
                  <a16:creationId xmlns:a16="http://schemas.microsoft.com/office/drawing/2014/main" id="{00000000-0008-0000-0600-000059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90" name="Chevron 89">
              <a:extLst>
                <a:ext uri="{FF2B5EF4-FFF2-40B4-BE49-F238E27FC236}">
                  <a16:creationId xmlns:a16="http://schemas.microsoft.com/office/drawing/2014/main" id="{00000000-0008-0000-0600-00005A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1" name="TextBox 90">
              <a:hlinkClick xmlns:r="http://schemas.openxmlformats.org/officeDocument/2006/relationships" r:id="rId9"/>
              <a:extLst>
                <a:ext uri="{FF2B5EF4-FFF2-40B4-BE49-F238E27FC236}">
                  <a16:creationId xmlns:a16="http://schemas.microsoft.com/office/drawing/2014/main" id="{00000000-0008-0000-0600-00005B000000}"/>
                </a:ext>
              </a:extLst>
            </xdr:cNvPr>
            <xdr:cNvSpPr txBox="1"/>
          </xdr:nvSpPr>
          <xdr:spPr>
            <a:xfrm>
              <a:off x="9145448" y="272695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rgbClr val="8D0B3A"/>
                  </a:solidFill>
                  <a:latin typeface="Arial Black" panose="020B0A04020102020204" pitchFamily="34" charset="0"/>
                </a:rPr>
                <a:t>INFRASTRUCTURE</a:t>
              </a:r>
              <a:endParaRPr lang="lv-LV" sz="1400" b="0">
                <a:solidFill>
                  <a:srgbClr val="8D0B3A"/>
                </a:solidFill>
                <a:latin typeface="Arial Black" panose="020B0A04020102020204" pitchFamily="34" charset="0"/>
              </a:endParaRPr>
            </a:p>
          </xdr:txBody>
        </xdr:sp>
        <xdr:sp macro="" textlink="">
          <xdr:nvSpPr>
            <xdr:cNvPr id="92" name="Chevron 91">
              <a:extLst>
                <a:ext uri="{FF2B5EF4-FFF2-40B4-BE49-F238E27FC236}">
                  <a16:creationId xmlns:a16="http://schemas.microsoft.com/office/drawing/2014/main" id="{00000000-0008-0000-0600-00005C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87" name="TextBox 86">
            <a:extLst>
              <a:ext uri="{FF2B5EF4-FFF2-40B4-BE49-F238E27FC236}">
                <a16:creationId xmlns:a16="http://schemas.microsoft.com/office/drawing/2014/main" id="{00000000-0008-0000-0600-000057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2">
                    <a:lumMod val="50000"/>
                  </a:schemeClr>
                </a:solidFill>
                <a:latin typeface="Arial Black" panose="020B0A04020102020204" pitchFamily="34" charset="0"/>
              </a:rPr>
              <a:t>5</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10</xdr:col>
      <xdr:colOff>161925</xdr:colOff>
      <xdr:row>0</xdr:row>
      <xdr:rowOff>66675</xdr:rowOff>
    </xdr:from>
    <xdr:to>
      <xdr:col>13</xdr:col>
      <xdr:colOff>561975</xdr:colOff>
      <xdr:row>1</xdr:row>
      <xdr:rowOff>133350</xdr:rowOff>
    </xdr:to>
    <xdr:sp macro="" textlink="">
      <xdr:nvSpPr>
        <xdr:cNvPr id="93" name="TextBox 92">
          <a:extLst>
            <a:ext uri="{FF2B5EF4-FFF2-40B4-BE49-F238E27FC236}">
              <a16:creationId xmlns:a16="http://schemas.microsoft.com/office/drawing/2014/main" id="{00000000-0008-0000-0600-00005D000000}"/>
            </a:ext>
          </a:extLst>
        </xdr:cNvPr>
        <xdr:cNvSpPr txBox="1"/>
      </xdr:nvSpPr>
      <xdr:spPr>
        <a:xfrm>
          <a:off x="15830550" y="66675"/>
          <a:ext cx="2228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00" b="0" baseline="0">
              <a:solidFill>
                <a:srgbClr val="8D0B3A"/>
              </a:solidFill>
              <a:latin typeface="Arial Black" panose="020B0A04020102020204" pitchFamily="34" charset="0"/>
            </a:rPr>
            <a:t>Capacity building schemes</a:t>
          </a:r>
          <a:endParaRPr lang="lv-LV" sz="1000" b="0">
            <a:solidFill>
              <a:srgbClr val="8D0B3A"/>
            </a:solidFill>
            <a:latin typeface="Arial Black" panose="020B0A040201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666750</xdr:colOff>
          <xdr:row>12</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23</xdr:row>
          <xdr:rowOff>28575</xdr:rowOff>
        </xdr:from>
        <xdr:to>
          <xdr:col>2</xdr:col>
          <xdr:colOff>657225</xdr:colOff>
          <xdr:row>23</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27</xdr:row>
          <xdr:rowOff>28575</xdr:rowOff>
        </xdr:from>
        <xdr:to>
          <xdr:col>2</xdr:col>
          <xdr:colOff>657225</xdr:colOff>
          <xdr:row>27</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2588079</xdr:colOff>
      <xdr:row>2</xdr:row>
      <xdr:rowOff>163289</xdr:rowOff>
    </xdr:from>
    <xdr:to>
      <xdr:col>1</xdr:col>
      <xdr:colOff>3294586</xdr:colOff>
      <xdr:row>5</xdr:row>
      <xdr:rowOff>84604</xdr:rowOff>
    </xdr:to>
    <xdr:sp macro="" textlink="">
      <xdr:nvSpPr>
        <xdr:cNvPr id="18" name="Rounded Rectangle 31">
          <a:extLst>
            <a:ext uri="{FF2B5EF4-FFF2-40B4-BE49-F238E27FC236}">
              <a16:creationId xmlns:a16="http://schemas.microsoft.com/office/drawing/2014/main" id="{00000000-0008-0000-0700-000012000000}"/>
            </a:ext>
          </a:extLst>
        </xdr:cNvPr>
        <xdr:cNvSpPr/>
      </xdr:nvSpPr>
      <xdr:spPr>
        <a:xfrm>
          <a:off x="3200400" y="598718"/>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2658891</xdr:colOff>
      <xdr:row>4</xdr:row>
      <xdr:rowOff>27866</xdr:rowOff>
    </xdr:from>
    <xdr:to>
      <xdr:col>1</xdr:col>
      <xdr:colOff>3182767</xdr:colOff>
      <xdr:row>4</xdr:row>
      <xdr:rowOff>27866</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flipH="1">
          <a:off x="3271212" y="844295"/>
          <a:ext cx="523876"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2445205</xdr:colOff>
      <xdr:row>0</xdr:row>
      <xdr:rowOff>68039</xdr:rowOff>
    </xdr:from>
    <xdr:ext cx="990600" cy="490134"/>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057526" y="68039"/>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oneCellAnchor>
    <xdr:from>
      <xdr:col>1</xdr:col>
      <xdr:colOff>3341155</xdr:colOff>
      <xdr:row>1</xdr:row>
      <xdr:rowOff>37303</xdr:rowOff>
    </xdr:from>
    <xdr:ext cx="890936" cy="291234"/>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3953476" y="282232"/>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2</xdr:col>
      <xdr:colOff>38464</xdr:colOff>
      <xdr:row>3</xdr:row>
      <xdr:rowOff>127097</xdr:rowOff>
    </xdr:from>
    <xdr:to>
      <xdr:col>3</xdr:col>
      <xdr:colOff>2005706</xdr:colOff>
      <xdr:row>5</xdr:row>
      <xdr:rowOff>99046</xdr:rowOff>
    </xdr:to>
    <xdr:grpSp>
      <xdr:nvGrpSpPr>
        <xdr:cNvPr id="34" name="Group 33">
          <a:hlinkClick xmlns:r="http://schemas.openxmlformats.org/officeDocument/2006/relationships" r:id="rId1"/>
          <a:extLst>
            <a:ext uri="{FF2B5EF4-FFF2-40B4-BE49-F238E27FC236}">
              <a16:creationId xmlns:a16="http://schemas.microsoft.com/office/drawing/2014/main" id="{00000000-0008-0000-0700-000022000000}"/>
            </a:ext>
          </a:extLst>
        </xdr:cNvPr>
        <xdr:cNvGrpSpPr/>
      </xdr:nvGrpSpPr>
      <xdr:grpSpPr>
        <a:xfrm>
          <a:off x="5139631" y="751514"/>
          <a:ext cx="2729242" cy="352949"/>
          <a:chOff x="259556" y="374406"/>
          <a:chExt cx="2735736" cy="726922"/>
        </a:xfrm>
      </xdr:grpSpPr>
      <xdr:grpSp>
        <xdr:nvGrpSpPr>
          <xdr:cNvPr id="35" name="Group 34">
            <a:extLst>
              <a:ext uri="{FF2B5EF4-FFF2-40B4-BE49-F238E27FC236}">
                <a16:creationId xmlns:a16="http://schemas.microsoft.com/office/drawing/2014/main" id="{00000000-0008-0000-0700-000023000000}"/>
              </a:ext>
            </a:extLst>
          </xdr:cNvPr>
          <xdr:cNvGrpSpPr/>
        </xdr:nvGrpSpPr>
        <xdr:grpSpPr>
          <a:xfrm>
            <a:off x="259556" y="383381"/>
            <a:ext cx="2735736" cy="717947"/>
            <a:chOff x="8428434" y="2539603"/>
            <a:chExt cx="2735736" cy="717947"/>
          </a:xfrm>
        </xdr:grpSpPr>
        <xdr:sp macro="" textlink="">
          <xdr:nvSpPr>
            <xdr:cNvPr id="37" name="Rounded Rectangle 50">
              <a:extLst>
                <a:ext uri="{FF2B5EF4-FFF2-40B4-BE49-F238E27FC236}">
                  <a16:creationId xmlns:a16="http://schemas.microsoft.com/office/drawing/2014/main" id="{00000000-0008-0000-0700-000025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38" name="Chevron 51">
              <a:extLst>
                <a:ext uri="{FF2B5EF4-FFF2-40B4-BE49-F238E27FC236}">
                  <a16:creationId xmlns:a16="http://schemas.microsoft.com/office/drawing/2014/main" id="{00000000-0008-0000-0700-000026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39" name="TextBox 38">
              <a:hlinkClick xmlns:r="http://schemas.openxmlformats.org/officeDocument/2006/relationships" r:id="rId2"/>
              <a:extLst>
                <a:ext uri="{FF2B5EF4-FFF2-40B4-BE49-F238E27FC236}">
                  <a16:creationId xmlns:a16="http://schemas.microsoft.com/office/drawing/2014/main" id="{00000000-0008-0000-0700-000027000000}"/>
                </a:ext>
              </a:extLst>
            </xdr:cNvPr>
            <xdr:cNvSpPr txBox="1"/>
          </xdr:nvSpPr>
          <xdr:spPr>
            <a:xfrm>
              <a:off x="8975131" y="2543879"/>
              <a:ext cx="218903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a:t>
              </a:r>
              <a:endParaRPr lang="lv-LV" sz="1400" b="0">
                <a:solidFill>
                  <a:schemeClr val="bg1"/>
                </a:solidFill>
                <a:latin typeface="Arial Black" panose="020B0A04020102020204" pitchFamily="34" charset="0"/>
              </a:endParaRPr>
            </a:p>
          </xdr:txBody>
        </xdr:sp>
      </xdr:grpSp>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26724" y="374406"/>
            <a:ext cx="559508"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2</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2002069</xdr:colOff>
      <xdr:row>0</xdr:row>
      <xdr:rowOff>131548</xdr:rowOff>
    </xdr:from>
    <xdr:to>
      <xdr:col>6</xdr:col>
      <xdr:colOff>336181</xdr:colOff>
      <xdr:row>2</xdr:row>
      <xdr:rowOff>52789</xdr:rowOff>
    </xdr:to>
    <xdr:grpSp>
      <xdr:nvGrpSpPr>
        <xdr:cNvPr id="40" name="Group 39">
          <a:extLst>
            <a:ext uri="{FF2B5EF4-FFF2-40B4-BE49-F238E27FC236}">
              <a16:creationId xmlns:a16="http://schemas.microsoft.com/office/drawing/2014/main" id="{00000000-0008-0000-0700-000028000000}"/>
            </a:ext>
          </a:extLst>
        </xdr:cNvPr>
        <xdr:cNvGrpSpPr/>
      </xdr:nvGrpSpPr>
      <xdr:grpSpPr>
        <a:xfrm>
          <a:off x="7865236" y="131548"/>
          <a:ext cx="2620362" cy="355158"/>
          <a:chOff x="214602" y="378365"/>
          <a:chExt cx="2881382" cy="722963"/>
        </a:xfrm>
      </xdr:grpSpPr>
      <xdr:grpSp>
        <xdr:nvGrpSpPr>
          <xdr:cNvPr id="41" name="Group 40">
            <a:extLst>
              <a:ext uri="{FF2B5EF4-FFF2-40B4-BE49-F238E27FC236}">
                <a16:creationId xmlns:a16="http://schemas.microsoft.com/office/drawing/2014/main" id="{00000000-0008-0000-0700-000029000000}"/>
              </a:ext>
            </a:extLst>
          </xdr:cNvPr>
          <xdr:cNvGrpSpPr/>
        </xdr:nvGrpSpPr>
        <xdr:grpSpPr>
          <a:xfrm>
            <a:off x="259556" y="378365"/>
            <a:ext cx="2836428" cy="722963"/>
            <a:chOff x="8428434" y="2534587"/>
            <a:chExt cx="2836428" cy="722963"/>
          </a:xfrm>
        </xdr:grpSpPr>
        <xdr:sp macro="" textlink="">
          <xdr:nvSpPr>
            <xdr:cNvPr id="43" name="Rounded Rectangle 56">
              <a:extLst>
                <a:ext uri="{FF2B5EF4-FFF2-40B4-BE49-F238E27FC236}">
                  <a16:creationId xmlns:a16="http://schemas.microsoft.com/office/drawing/2014/main" id="{00000000-0008-0000-0700-00002B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44" name="Chevron 57">
              <a:extLst>
                <a:ext uri="{FF2B5EF4-FFF2-40B4-BE49-F238E27FC236}">
                  <a16:creationId xmlns:a16="http://schemas.microsoft.com/office/drawing/2014/main" id="{00000000-0008-0000-0700-00002C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45" name="TextBox 44">
              <a:hlinkClick xmlns:r="http://schemas.openxmlformats.org/officeDocument/2006/relationships" r:id="rId1"/>
              <a:extLst>
                <a:ext uri="{FF2B5EF4-FFF2-40B4-BE49-F238E27FC236}">
                  <a16:creationId xmlns:a16="http://schemas.microsoft.com/office/drawing/2014/main" id="{00000000-0008-0000-0700-00002D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grpSp>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3</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3</xdr:col>
      <xdr:colOff>2048123</xdr:colOff>
      <xdr:row>2</xdr:row>
      <xdr:rowOff>120712</xdr:rowOff>
    </xdr:from>
    <xdr:to>
      <xdr:col>6</xdr:col>
      <xdr:colOff>196836</xdr:colOff>
      <xdr:row>4</xdr:row>
      <xdr:rowOff>91421</xdr:rowOff>
    </xdr:to>
    <xdr:grpSp>
      <xdr:nvGrpSpPr>
        <xdr:cNvPr id="46" name="Group 45">
          <a:hlinkClick xmlns:r="http://schemas.openxmlformats.org/officeDocument/2006/relationships" r:id="rId3"/>
          <a:extLst>
            <a:ext uri="{FF2B5EF4-FFF2-40B4-BE49-F238E27FC236}">
              <a16:creationId xmlns:a16="http://schemas.microsoft.com/office/drawing/2014/main" id="{00000000-0008-0000-0700-00002E000000}"/>
            </a:ext>
          </a:extLst>
        </xdr:cNvPr>
        <xdr:cNvGrpSpPr/>
      </xdr:nvGrpSpPr>
      <xdr:grpSpPr>
        <a:xfrm>
          <a:off x="7911290" y="554629"/>
          <a:ext cx="2434963" cy="351709"/>
          <a:chOff x="259556" y="362640"/>
          <a:chExt cx="2674144" cy="738688"/>
        </a:xfrm>
      </xdr:grpSpPr>
      <xdr:grpSp>
        <xdr:nvGrpSpPr>
          <xdr:cNvPr id="47" name="Group 46">
            <a:extLst>
              <a:ext uri="{FF2B5EF4-FFF2-40B4-BE49-F238E27FC236}">
                <a16:creationId xmlns:a16="http://schemas.microsoft.com/office/drawing/2014/main" id="{00000000-0008-0000-0700-00002F000000}"/>
              </a:ext>
            </a:extLst>
          </xdr:cNvPr>
          <xdr:cNvGrpSpPr/>
        </xdr:nvGrpSpPr>
        <xdr:grpSpPr>
          <a:xfrm>
            <a:off x="259556" y="378365"/>
            <a:ext cx="2674144" cy="722963"/>
            <a:chOff x="8428434" y="2534587"/>
            <a:chExt cx="2674144" cy="722963"/>
          </a:xfrm>
        </xdr:grpSpPr>
        <xdr:sp macro="" textlink="">
          <xdr:nvSpPr>
            <xdr:cNvPr id="49" name="Rounded Rectangle 62">
              <a:extLst>
                <a:ext uri="{FF2B5EF4-FFF2-40B4-BE49-F238E27FC236}">
                  <a16:creationId xmlns:a16="http://schemas.microsoft.com/office/drawing/2014/main" id="{00000000-0008-0000-0700-000031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0" name="Chevron 63">
              <a:extLst>
                <a:ext uri="{FF2B5EF4-FFF2-40B4-BE49-F238E27FC236}">
                  <a16:creationId xmlns:a16="http://schemas.microsoft.com/office/drawing/2014/main" id="{00000000-0008-0000-0700-000032000000}"/>
                </a:ext>
              </a:extLst>
            </xdr:cNvPr>
            <xdr:cNvSpPr/>
          </xdr:nvSpPr>
          <xdr:spPr>
            <a:xfrm>
              <a:off x="8500442" y="2664025"/>
              <a:ext cx="537487"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1" name="TextBox 50">
              <a:hlinkClick xmlns:r="http://schemas.openxmlformats.org/officeDocument/2006/relationships" r:id="rId4"/>
              <a:extLst>
                <a:ext uri="{FF2B5EF4-FFF2-40B4-BE49-F238E27FC236}">
                  <a16:creationId xmlns:a16="http://schemas.microsoft.com/office/drawing/2014/main" id="{00000000-0008-0000-0700-000033000000}"/>
                </a:ext>
              </a:extLst>
            </xdr:cNvPr>
            <xdr:cNvSpPr txBox="1"/>
          </xdr:nvSpPr>
          <xdr:spPr>
            <a:xfrm>
              <a:off x="9110570" y="2534587"/>
              <a:ext cx="1569956" cy="601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grpSp>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319079" y="362640"/>
            <a:ext cx="50022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4</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6</xdr:col>
      <xdr:colOff>545732</xdr:colOff>
      <xdr:row>1</xdr:row>
      <xdr:rowOff>44818</xdr:rowOff>
    </xdr:from>
    <xdr:to>
      <xdr:col>7</xdr:col>
      <xdr:colOff>2603072</xdr:colOff>
      <xdr:row>5</xdr:row>
      <xdr:rowOff>92496</xdr:rowOff>
    </xdr:to>
    <xdr:grpSp>
      <xdr:nvGrpSpPr>
        <xdr:cNvPr id="52" name="Group 51">
          <a:extLst>
            <a:ext uri="{FF2B5EF4-FFF2-40B4-BE49-F238E27FC236}">
              <a16:creationId xmlns:a16="http://schemas.microsoft.com/office/drawing/2014/main" id="{00000000-0008-0000-0700-000034000000}"/>
            </a:ext>
          </a:extLst>
        </xdr:cNvPr>
        <xdr:cNvGrpSpPr/>
      </xdr:nvGrpSpPr>
      <xdr:grpSpPr>
        <a:xfrm>
          <a:off x="10695149" y="288235"/>
          <a:ext cx="2671173" cy="809678"/>
          <a:chOff x="8428434" y="2539603"/>
          <a:chExt cx="2674144" cy="808108"/>
        </a:xfrm>
      </xdr:grpSpPr>
      <xdr:sp macro="" textlink="">
        <xdr:nvSpPr>
          <xdr:cNvPr id="53" name="Rounded Rectangle 66">
            <a:extLst>
              <a:ext uri="{FF2B5EF4-FFF2-40B4-BE49-F238E27FC236}">
                <a16:creationId xmlns:a16="http://schemas.microsoft.com/office/drawing/2014/main" id="{00000000-0008-0000-0700-000035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4" name="Chevron 67">
            <a:extLst>
              <a:ext uri="{FF2B5EF4-FFF2-40B4-BE49-F238E27FC236}">
                <a16:creationId xmlns:a16="http://schemas.microsoft.com/office/drawing/2014/main" id="{00000000-0008-0000-0700-000036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5" name="Chevron 68">
            <a:extLst>
              <a:ext uri="{FF2B5EF4-FFF2-40B4-BE49-F238E27FC236}">
                <a16:creationId xmlns:a16="http://schemas.microsoft.com/office/drawing/2014/main" id="{00000000-0008-0000-0700-000037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6" name="TextBox 55">
            <a:hlinkClick xmlns:r="http://schemas.openxmlformats.org/officeDocument/2006/relationships" r:id="rId5"/>
            <a:extLst>
              <a:ext uri="{FF2B5EF4-FFF2-40B4-BE49-F238E27FC236}">
                <a16:creationId xmlns:a16="http://schemas.microsoft.com/office/drawing/2014/main" id="{00000000-0008-0000-0700-000038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57" name="Chevron 70">
            <a:extLst>
              <a:ext uri="{FF2B5EF4-FFF2-40B4-BE49-F238E27FC236}">
                <a16:creationId xmlns:a16="http://schemas.microsoft.com/office/drawing/2014/main" id="{00000000-0008-0000-0700-000039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266700</xdr:colOff>
          <xdr:row>24</xdr:row>
          <xdr:rowOff>28575</xdr:rowOff>
        </xdr:from>
        <xdr:to>
          <xdr:col>2</xdr:col>
          <xdr:colOff>657225</xdr:colOff>
          <xdr:row>24</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25</xdr:row>
          <xdr:rowOff>28575</xdr:rowOff>
        </xdr:from>
        <xdr:to>
          <xdr:col>2</xdr:col>
          <xdr:colOff>657225</xdr:colOff>
          <xdr:row>25</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26</xdr:row>
          <xdr:rowOff>28575</xdr:rowOff>
        </xdr:from>
        <xdr:to>
          <xdr:col>2</xdr:col>
          <xdr:colOff>657225</xdr:colOff>
          <xdr:row>26</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2704064</xdr:colOff>
      <xdr:row>1</xdr:row>
      <xdr:rowOff>48745</xdr:rowOff>
    </xdr:from>
    <xdr:to>
      <xdr:col>9</xdr:col>
      <xdr:colOff>67455</xdr:colOff>
      <xdr:row>5</xdr:row>
      <xdr:rowOff>20169</xdr:rowOff>
    </xdr:to>
    <xdr:sp macro="" textlink="">
      <xdr:nvSpPr>
        <xdr:cNvPr id="63" name="Rounded Rectangle 79">
          <a:hlinkClick xmlns:r="http://schemas.openxmlformats.org/officeDocument/2006/relationships" r:id="rId6"/>
          <a:extLst>
            <a:ext uri="{FF2B5EF4-FFF2-40B4-BE49-F238E27FC236}">
              <a16:creationId xmlns:a16="http://schemas.microsoft.com/office/drawing/2014/main" id="{00000000-0008-0000-0700-00003F000000}"/>
            </a:ext>
          </a:extLst>
        </xdr:cNvPr>
        <xdr:cNvSpPr/>
      </xdr:nvSpPr>
      <xdr:spPr>
        <a:xfrm>
          <a:off x="13467314" y="293674"/>
          <a:ext cx="1676855"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266700</xdr:colOff>
          <xdr:row>12</xdr:row>
          <xdr:rowOff>28575</xdr:rowOff>
        </xdr:from>
        <xdr:to>
          <xdr:col>2</xdr:col>
          <xdr:colOff>666750</xdr:colOff>
          <xdr:row>12</xdr:row>
          <xdr:rowOff>171450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367395</xdr:colOff>
      <xdr:row>1</xdr:row>
      <xdr:rowOff>27218</xdr:rowOff>
    </xdr:from>
    <xdr:to>
      <xdr:col>1</xdr:col>
      <xdr:colOff>2350455</xdr:colOff>
      <xdr:row>5</xdr:row>
      <xdr:rowOff>137174</xdr:rowOff>
    </xdr:to>
    <xdr:grpSp>
      <xdr:nvGrpSpPr>
        <xdr:cNvPr id="72" name="Group 71">
          <a:extLst>
            <a:ext uri="{FF2B5EF4-FFF2-40B4-BE49-F238E27FC236}">
              <a16:creationId xmlns:a16="http://schemas.microsoft.com/office/drawing/2014/main" id="{00000000-0008-0000-0700-000048000000}"/>
            </a:ext>
          </a:extLst>
        </xdr:cNvPr>
        <xdr:cNvGrpSpPr/>
      </xdr:nvGrpSpPr>
      <xdr:grpSpPr>
        <a:xfrm>
          <a:off x="367395" y="270635"/>
          <a:ext cx="2596893" cy="871956"/>
          <a:chOff x="259556" y="383381"/>
          <a:chExt cx="2683119" cy="875893"/>
        </a:xfrm>
      </xdr:grpSpPr>
      <xdr:grpSp>
        <xdr:nvGrpSpPr>
          <xdr:cNvPr id="73" name="Group 72">
            <a:extLst>
              <a:ext uri="{FF2B5EF4-FFF2-40B4-BE49-F238E27FC236}">
                <a16:creationId xmlns:a16="http://schemas.microsoft.com/office/drawing/2014/main" id="{00000000-0008-0000-0700-000049000000}"/>
              </a:ext>
            </a:extLst>
          </xdr:cNvPr>
          <xdr:cNvGrpSpPr/>
        </xdr:nvGrpSpPr>
        <xdr:grpSpPr>
          <a:xfrm>
            <a:off x="259556" y="383381"/>
            <a:ext cx="2683119" cy="875893"/>
            <a:chOff x="8428434" y="2539603"/>
            <a:chExt cx="2683119" cy="875893"/>
          </a:xfrm>
        </xdr:grpSpPr>
        <xdr:sp macro="" textlink="">
          <xdr:nvSpPr>
            <xdr:cNvPr id="75" name="Rounded Rectangle 40">
              <a:extLst>
                <a:ext uri="{FF2B5EF4-FFF2-40B4-BE49-F238E27FC236}">
                  <a16:creationId xmlns:a16="http://schemas.microsoft.com/office/drawing/2014/main" id="{00000000-0008-0000-0700-00004B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6" name="Chevron 41">
              <a:extLst>
                <a:ext uri="{FF2B5EF4-FFF2-40B4-BE49-F238E27FC236}">
                  <a16:creationId xmlns:a16="http://schemas.microsoft.com/office/drawing/2014/main" id="{00000000-0008-0000-0700-00004C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7" name="Chevron 42">
              <a:extLst>
                <a:ext uri="{FF2B5EF4-FFF2-40B4-BE49-F238E27FC236}">
                  <a16:creationId xmlns:a16="http://schemas.microsoft.com/office/drawing/2014/main" id="{00000000-0008-0000-0700-00004D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9025578" y="2614879"/>
              <a:ext cx="2085975"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baseline="0">
                  <a:solidFill>
                    <a:schemeClr val="bg1"/>
                  </a:solidFill>
                  <a:latin typeface="Arial Black" panose="020B0A04020102020204" pitchFamily="34" charset="0"/>
                </a:rPr>
                <a:t>HO</a:t>
              </a:r>
              <a:r>
                <a:rPr lang="lv-LV" sz="1400" b="0" baseline="0">
                  <a:solidFill>
                    <a:schemeClr val="bg1"/>
                  </a:solidFill>
                  <a:latin typeface="Arial Black" panose="020B0A04020102020204" pitchFamily="34" charset="0"/>
                </a:rPr>
                <a:t>ME</a:t>
              </a:r>
              <a:r>
                <a:rPr lang="en-GB" sz="1400" b="0" baseline="0">
                  <a:solidFill>
                    <a:schemeClr val="bg1"/>
                  </a:solidFill>
                  <a:latin typeface="Arial Black" panose="020B0A04020102020204" pitchFamily="34" charset="0"/>
                </a:rPr>
                <a:t>-OWNER SEGMENT</a:t>
              </a:r>
              <a:endParaRPr lang="lv-LV" sz="1400" b="0">
                <a:solidFill>
                  <a:schemeClr val="bg1"/>
                </a:solidFill>
                <a:latin typeface="Arial Black" panose="020B0A04020102020204" pitchFamily="34" charset="0"/>
              </a:endParaRPr>
            </a:p>
          </xdr:txBody>
        </xdr:sp>
        <xdr:sp macro="" textlink="">
          <xdr:nvSpPr>
            <xdr:cNvPr id="79" name="Chevron 44">
              <a:extLst>
                <a:ext uri="{FF2B5EF4-FFF2-40B4-BE49-F238E27FC236}">
                  <a16:creationId xmlns:a16="http://schemas.microsoft.com/office/drawing/2014/main" id="{00000000-0008-0000-0700-00004F000000}"/>
                </a:ext>
              </a:extLst>
            </xdr:cNvPr>
            <xdr:cNvSpPr/>
          </xdr:nvSpPr>
          <xdr:spPr>
            <a:xfrm>
              <a:off x="8447484" y="2625630"/>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74" name="TextBox 73">
            <a:extLst>
              <a:ext uri="{FF2B5EF4-FFF2-40B4-BE49-F238E27FC236}">
                <a16:creationId xmlns:a16="http://schemas.microsoft.com/office/drawing/2014/main" id="{00000000-0008-0000-0700-00004A000000}"/>
              </a:ext>
            </a:extLst>
          </xdr:cNvPr>
          <xdr:cNvSpPr txBox="1"/>
        </xdr:nvSpPr>
        <xdr:spPr>
          <a:xfrm>
            <a:off x="266700" y="49778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0">
                <a:solidFill>
                  <a:schemeClr val="tx1">
                    <a:lumMod val="85000"/>
                    <a:lumOff val="15000"/>
                  </a:schemeClr>
                </a:solidFill>
                <a:latin typeface="Arial Black" panose="020B0A04020102020204" pitchFamily="34" charset="0"/>
              </a:rPr>
              <a:t>6</a:t>
            </a:r>
            <a:endParaRPr lang="lv-LV" sz="20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4470032</xdr:colOff>
      <xdr:row>0</xdr:row>
      <xdr:rowOff>174887</xdr:rowOff>
    </xdr:from>
    <xdr:to>
      <xdr:col>3</xdr:col>
      <xdr:colOff>1911823</xdr:colOff>
      <xdr:row>4</xdr:row>
      <xdr:rowOff>3444</xdr:rowOff>
    </xdr:to>
    <xdr:grpSp>
      <xdr:nvGrpSpPr>
        <xdr:cNvPr id="94" name="Group 93">
          <a:hlinkClick xmlns:r="http://schemas.openxmlformats.org/officeDocument/2006/relationships" r:id="rId3"/>
          <a:extLst>
            <a:ext uri="{FF2B5EF4-FFF2-40B4-BE49-F238E27FC236}">
              <a16:creationId xmlns:a16="http://schemas.microsoft.com/office/drawing/2014/main" id="{00000000-0008-0000-0700-00005E000000}"/>
            </a:ext>
          </a:extLst>
        </xdr:cNvPr>
        <xdr:cNvGrpSpPr/>
      </xdr:nvGrpSpPr>
      <xdr:grpSpPr>
        <a:xfrm>
          <a:off x="5083865" y="174887"/>
          <a:ext cx="2691125" cy="643474"/>
          <a:chOff x="214602" y="202891"/>
          <a:chExt cx="2719098" cy="1260182"/>
        </a:xfrm>
      </xdr:grpSpPr>
      <xdr:grpSp>
        <xdr:nvGrpSpPr>
          <xdr:cNvPr id="95" name="Group 94">
            <a:extLst>
              <a:ext uri="{FF2B5EF4-FFF2-40B4-BE49-F238E27FC236}">
                <a16:creationId xmlns:a16="http://schemas.microsoft.com/office/drawing/2014/main" id="{00000000-0008-0000-0700-00005F000000}"/>
              </a:ext>
            </a:extLst>
          </xdr:cNvPr>
          <xdr:cNvGrpSpPr/>
        </xdr:nvGrpSpPr>
        <xdr:grpSpPr>
          <a:xfrm>
            <a:off x="259556" y="202891"/>
            <a:ext cx="2674144" cy="1260182"/>
            <a:chOff x="8428434" y="2359113"/>
            <a:chExt cx="2674144" cy="1260182"/>
          </a:xfrm>
        </xdr:grpSpPr>
        <xdr:sp macro="" textlink="">
          <xdr:nvSpPr>
            <xdr:cNvPr id="97" name="Rounded Rectangle 96">
              <a:extLst>
                <a:ext uri="{FF2B5EF4-FFF2-40B4-BE49-F238E27FC236}">
                  <a16:creationId xmlns:a16="http://schemas.microsoft.com/office/drawing/2014/main" id="{00000000-0008-0000-0700-000061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8" name="Chevron 97">
              <a:extLst>
                <a:ext uri="{FF2B5EF4-FFF2-40B4-BE49-F238E27FC236}">
                  <a16:creationId xmlns:a16="http://schemas.microsoft.com/office/drawing/2014/main" id="{00000000-0008-0000-0700-000062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9" name="TextBox 98">
              <a:hlinkClick xmlns:r="http://schemas.openxmlformats.org/officeDocument/2006/relationships" r:id="rId7"/>
              <a:extLst>
                <a:ext uri="{FF2B5EF4-FFF2-40B4-BE49-F238E27FC236}">
                  <a16:creationId xmlns:a16="http://schemas.microsoft.com/office/drawing/2014/main" id="{00000000-0008-0000-0700-000063000000}"/>
                </a:ext>
              </a:extLst>
            </xdr:cNvPr>
            <xdr:cNvSpPr txBox="1"/>
          </xdr:nvSpPr>
          <xdr:spPr>
            <a:xfrm>
              <a:off x="8846664" y="2359113"/>
              <a:ext cx="2227980" cy="1260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COMMITMENT &amp; MANAGEMENT</a:t>
              </a:r>
              <a:endParaRPr lang="lv-LV" sz="1200" b="0">
                <a:solidFill>
                  <a:schemeClr val="bg1"/>
                </a:solidFill>
                <a:latin typeface="Arial Black" panose="020B0A04020102020204" pitchFamily="34" charset="0"/>
              </a:endParaRPr>
            </a:p>
          </xdr:txBody>
        </xdr:sp>
      </xdr:grpSp>
      <xdr:sp macro="" textlink="">
        <xdr:nvSpPr>
          <xdr:cNvPr id="96" name="TextBox 95">
            <a:extLst>
              <a:ext uri="{FF2B5EF4-FFF2-40B4-BE49-F238E27FC236}">
                <a16:creationId xmlns:a16="http://schemas.microsoft.com/office/drawing/2014/main" id="{00000000-0008-0000-0700-000060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1</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xdr:col>
      <xdr:colOff>3435723</xdr:colOff>
      <xdr:row>2</xdr:row>
      <xdr:rowOff>172894</xdr:rowOff>
    </xdr:from>
    <xdr:to>
      <xdr:col>1</xdr:col>
      <xdr:colOff>4142230</xdr:colOff>
      <xdr:row>5</xdr:row>
      <xdr:rowOff>94209</xdr:rowOff>
    </xdr:to>
    <xdr:sp macro="" textlink="">
      <xdr:nvSpPr>
        <xdr:cNvPr id="100" name="Rounded Rectangle 31">
          <a:extLst>
            <a:ext uri="{FF2B5EF4-FFF2-40B4-BE49-F238E27FC236}">
              <a16:creationId xmlns:a16="http://schemas.microsoft.com/office/drawing/2014/main" id="{00000000-0008-0000-0700-000064000000}"/>
            </a:ext>
          </a:extLst>
        </xdr:cNvPr>
        <xdr:cNvSpPr/>
      </xdr:nvSpPr>
      <xdr:spPr>
        <a:xfrm>
          <a:off x="4040841" y="598718"/>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1</xdr:col>
      <xdr:colOff>3548062</xdr:colOff>
      <xdr:row>4</xdr:row>
      <xdr:rowOff>43907</xdr:rowOff>
    </xdr:from>
    <xdr:to>
      <xdr:col>1</xdr:col>
      <xdr:colOff>4033023</xdr:colOff>
      <xdr:row>4</xdr:row>
      <xdr:rowOff>43907</xdr:rowOff>
    </xdr:to>
    <xdr:cxnSp macro="">
      <xdr:nvCxnSpPr>
        <xdr:cNvPr id="22" name="Straight Arrow Connector 21">
          <a:extLst>
            <a:ext uri="{FF2B5EF4-FFF2-40B4-BE49-F238E27FC236}">
              <a16:creationId xmlns:a16="http://schemas.microsoft.com/office/drawing/2014/main" id="{00000000-0008-0000-0700-000016000000}"/>
            </a:ext>
          </a:extLst>
        </xdr:cNvPr>
        <xdr:cNvCxnSpPr/>
      </xdr:nvCxnSpPr>
      <xdr:spPr>
        <a:xfrm>
          <a:off x="4155281" y="853532"/>
          <a:ext cx="484961"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666750</xdr:colOff>
          <xdr:row>13</xdr:row>
          <xdr:rowOff>171450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28575</xdr:rowOff>
        </xdr:from>
        <xdr:to>
          <xdr:col>2</xdr:col>
          <xdr:colOff>666750</xdr:colOff>
          <xdr:row>13</xdr:row>
          <xdr:rowOff>171450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0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28575</xdr:rowOff>
        </xdr:from>
        <xdr:to>
          <xdr:col>2</xdr:col>
          <xdr:colOff>666750</xdr:colOff>
          <xdr:row>14</xdr:row>
          <xdr:rowOff>171450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0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28575</xdr:rowOff>
        </xdr:from>
        <xdr:to>
          <xdr:col>2</xdr:col>
          <xdr:colOff>666750</xdr:colOff>
          <xdr:row>14</xdr:row>
          <xdr:rowOff>171450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15</xdr:row>
          <xdr:rowOff>28575</xdr:rowOff>
        </xdr:from>
        <xdr:to>
          <xdr:col>2</xdr:col>
          <xdr:colOff>666750</xdr:colOff>
          <xdr:row>15</xdr:row>
          <xdr:rowOff>171450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15</xdr:row>
          <xdr:rowOff>28575</xdr:rowOff>
        </xdr:from>
        <xdr:to>
          <xdr:col>2</xdr:col>
          <xdr:colOff>666750</xdr:colOff>
          <xdr:row>15</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28575</xdr:rowOff>
        </xdr:from>
        <xdr:to>
          <xdr:col>2</xdr:col>
          <xdr:colOff>666750</xdr:colOff>
          <xdr:row>16</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28575</xdr:rowOff>
        </xdr:from>
        <xdr:to>
          <xdr:col>2</xdr:col>
          <xdr:colOff>666750</xdr:colOff>
          <xdr:row>16</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17</xdr:row>
          <xdr:rowOff>28575</xdr:rowOff>
        </xdr:from>
        <xdr:to>
          <xdr:col>2</xdr:col>
          <xdr:colOff>666750</xdr:colOff>
          <xdr:row>17</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17</xdr:row>
          <xdr:rowOff>28575</xdr:rowOff>
        </xdr:from>
        <xdr:to>
          <xdr:col>2</xdr:col>
          <xdr:colOff>666750</xdr:colOff>
          <xdr:row>17</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18</xdr:row>
          <xdr:rowOff>28575</xdr:rowOff>
        </xdr:from>
        <xdr:to>
          <xdr:col>2</xdr:col>
          <xdr:colOff>666750</xdr:colOff>
          <xdr:row>18</xdr:row>
          <xdr:rowOff>171450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18</xdr:row>
          <xdr:rowOff>28575</xdr:rowOff>
        </xdr:from>
        <xdr:to>
          <xdr:col>2</xdr:col>
          <xdr:colOff>666750</xdr:colOff>
          <xdr:row>18</xdr:row>
          <xdr:rowOff>171450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2009776</xdr:colOff>
      <xdr:row>4</xdr:row>
      <xdr:rowOff>180975</xdr:rowOff>
    </xdr:from>
    <xdr:to>
      <xdr:col>6</xdr:col>
      <xdr:colOff>371476</xdr:colOff>
      <xdr:row>6</xdr:row>
      <xdr:rowOff>141476</xdr:rowOff>
    </xdr:to>
    <xdr:grpSp>
      <xdr:nvGrpSpPr>
        <xdr:cNvPr id="80" name="Group 79">
          <a:hlinkClick xmlns:r="http://schemas.openxmlformats.org/officeDocument/2006/relationships" r:id="rId3"/>
          <a:extLst>
            <a:ext uri="{FF2B5EF4-FFF2-40B4-BE49-F238E27FC236}">
              <a16:creationId xmlns:a16="http://schemas.microsoft.com/office/drawing/2014/main" id="{00000000-0008-0000-0700-000050000000}"/>
            </a:ext>
          </a:extLst>
        </xdr:cNvPr>
        <xdr:cNvGrpSpPr/>
      </xdr:nvGrpSpPr>
      <xdr:grpSpPr>
        <a:xfrm>
          <a:off x="7872943" y="995892"/>
          <a:ext cx="2647950" cy="352084"/>
          <a:chOff x="214602" y="378365"/>
          <a:chExt cx="2881382" cy="722963"/>
        </a:xfrm>
      </xdr:grpSpPr>
      <xdr:grpSp>
        <xdr:nvGrpSpPr>
          <xdr:cNvPr id="81" name="Group 80">
            <a:extLst>
              <a:ext uri="{FF2B5EF4-FFF2-40B4-BE49-F238E27FC236}">
                <a16:creationId xmlns:a16="http://schemas.microsoft.com/office/drawing/2014/main" id="{00000000-0008-0000-0700-000051000000}"/>
              </a:ext>
            </a:extLst>
          </xdr:cNvPr>
          <xdr:cNvGrpSpPr/>
        </xdr:nvGrpSpPr>
        <xdr:grpSpPr>
          <a:xfrm>
            <a:off x="259556" y="378365"/>
            <a:ext cx="2836428" cy="722963"/>
            <a:chOff x="8428434" y="2534587"/>
            <a:chExt cx="2836428" cy="722963"/>
          </a:xfrm>
        </xdr:grpSpPr>
        <xdr:sp macro="" textlink="">
          <xdr:nvSpPr>
            <xdr:cNvPr id="89" name="Rounded Rectangle 88">
              <a:extLst>
                <a:ext uri="{FF2B5EF4-FFF2-40B4-BE49-F238E27FC236}">
                  <a16:creationId xmlns:a16="http://schemas.microsoft.com/office/drawing/2014/main" id="{00000000-0008-0000-0700-000059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0" name="Chevron 89">
              <a:extLst>
                <a:ext uri="{FF2B5EF4-FFF2-40B4-BE49-F238E27FC236}">
                  <a16:creationId xmlns:a16="http://schemas.microsoft.com/office/drawing/2014/main" id="{00000000-0008-0000-0700-00005A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1" name="TextBox 90">
              <a:hlinkClick xmlns:r="http://schemas.openxmlformats.org/officeDocument/2006/relationships" r:id="rId3"/>
              <a:extLst>
                <a:ext uri="{FF2B5EF4-FFF2-40B4-BE49-F238E27FC236}">
                  <a16:creationId xmlns:a16="http://schemas.microsoft.com/office/drawing/2014/main" id="{00000000-0008-0000-0700-00005B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grpSp>
      <xdr:sp macro="" textlink="">
        <xdr:nvSpPr>
          <xdr:cNvPr id="88" name="TextBox 87">
            <a:extLst>
              <a:ext uri="{FF2B5EF4-FFF2-40B4-BE49-F238E27FC236}">
                <a16:creationId xmlns:a16="http://schemas.microsoft.com/office/drawing/2014/main" id="{00000000-0008-0000-0700-000058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5</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9</xdr:col>
      <xdr:colOff>149680</xdr:colOff>
      <xdr:row>1</xdr:row>
      <xdr:rowOff>40821</xdr:rowOff>
    </xdr:from>
    <xdr:to>
      <xdr:col>13</xdr:col>
      <xdr:colOff>457685</xdr:colOff>
      <xdr:row>5</xdr:row>
      <xdr:rowOff>156655</xdr:rowOff>
    </xdr:to>
    <xdr:grpSp>
      <xdr:nvGrpSpPr>
        <xdr:cNvPr id="82" name="Group 81">
          <a:extLst>
            <a:ext uri="{FF2B5EF4-FFF2-40B4-BE49-F238E27FC236}">
              <a16:creationId xmlns:a16="http://schemas.microsoft.com/office/drawing/2014/main" id="{00000000-0008-0000-0700-000052000000}"/>
            </a:ext>
          </a:extLst>
        </xdr:cNvPr>
        <xdr:cNvGrpSpPr/>
      </xdr:nvGrpSpPr>
      <xdr:grpSpPr>
        <a:xfrm>
          <a:off x="15220347" y="284238"/>
          <a:ext cx="2763338" cy="877834"/>
          <a:chOff x="235350" y="383381"/>
          <a:chExt cx="2698350" cy="856438"/>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grpSp>
        <xdr:nvGrpSpPr>
          <xdr:cNvPr id="83" name="Group 82">
            <a:extLst>
              <a:ext uri="{FF2B5EF4-FFF2-40B4-BE49-F238E27FC236}">
                <a16:creationId xmlns:a16="http://schemas.microsoft.com/office/drawing/2014/main" id="{00000000-0008-0000-0700-000053000000}"/>
              </a:ext>
            </a:extLst>
          </xdr:cNvPr>
          <xdr:cNvGrpSpPr/>
        </xdr:nvGrpSpPr>
        <xdr:grpSpPr>
          <a:xfrm>
            <a:off x="259556" y="383381"/>
            <a:ext cx="2674144" cy="856438"/>
            <a:chOff x="8428434" y="2539603"/>
            <a:chExt cx="2674144" cy="856438"/>
          </a:xfrm>
          <a:grpFill/>
        </xdr:grpSpPr>
        <xdr:sp macro="" textlink="">
          <xdr:nvSpPr>
            <xdr:cNvPr id="85" name="Rounded Rectangle 69">
              <a:extLst>
                <a:ext uri="{FF2B5EF4-FFF2-40B4-BE49-F238E27FC236}">
                  <a16:creationId xmlns:a16="http://schemas.microsoft.com/office/drawing/2014/main" id="{00000000-0008-0000-0700-000055000000}"/>
                </a:ext>
              </a:extLst>
            </xdr:cNvPr>
            <xdr:cNvSpPr/>
          </xdr:nvSpPr>
          <xdr:spPr>
            <a:xfrm>
              <a:off x="8428434" y="2539603"/>
              <a:ext cx="2674144" cy="717947"/>
            </a:xfrm>
            <a:prstGeom prst="roundRect">
              <a:avLst>
                <a:gd name="adj" fmla="val 7334"/>
              </a:avLst>
            </a:prstGeom>
            <a:gradFill flip="none" rotWithShape="1">
              <a:gsLst>
                <a:gs pos="100000">
                  <a:srgbClr val="F8CD59"/>
                </a:gs>
                <a:gs pos="16000">
                  <a:schemeClr val="bg1">
                    <a:lumMod val="95000"/>
                  </a:schemeClr>
                </a:gs>
              </a:gsLst>
              <a:path path="shape">
                <a:fillToRect l="50000" t="50000" r="50000" b="50000"/>
              </a:path>
              <a:tileRect/>
            </a:gradFill>
            <a:ln>
              <a:solidFill>
                <a:srgbClr val="E8AE0A"/>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6" name="Chevron 70">
              <a:extLst>
                <a:ext uri="{FF2B5EF4-FFF2-40B4-BE49-F238E27FC236}">
                  <a16:creationId xmlns:a16="http://schemas.microsoft.com/office/drawing/2014/main" id="{00000000-0008-0000-0700-000056000000}"/>
                </a:ext>
              </a:extLst>
            </xdr:cNvPr>
            <xdr:cNvSpPr/>
          </xdr:nvSpPr>
          <xdr:spPr>
            <a:xfrm>
              <a:off x="8702443" y="2631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lv-LV" sz="1100">
                <a:solidFill>
                  <a:schemeClr val="tx1"/>
                </a:solidFill>
                <a:latin typeface="+mn-lt"/>
                <a:ea typeface="+mn-ea"/>
                <a:cs typeface="+mn-cs"/>
              </a:endParaRPr>
            </a:p>
          </xdr:txBody>
        </xdr:sp>
        <xdr:sp macro="" textlink="">
          <xdr:nvSpPr>
            <xdr:cNvPr id="87" name="Chevron 71">
              <a:extLst>
                <a:ext uri="{FF2B5EF4-FFF2-40B4-BE49-F238E27FC236}">
                  <a16:creationId xmlns:a16="http://schemas.microsoft.com/office/drawing/2014/main" id="{00000000-0008-0000-0700-000057000000}"/>
                </a:ext>
              </a:extLst>
            </xdr:cNvPr>
            <xdr:cNvSpPr/>
          </xdr:nvSpPr>
          <xdr:spPr>
            <a:xfrm>
              <a:off x="8568795" y="2628049"/>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2" name="TextBox 91">
              <a:hlinkClick xmlns:r="http://schemas.openxmlformats.org/officeDocument/2006/relationships" r:id="rId8"/>
              <a:extLst>
                <a:ext uri="{FF2B5EF4-FFF2-40B4-BE49-F238E27FC236}">
                  <a16:creationId xmlns:a16="http://schemas.microsoft.com/office/drawing/2014/main" id="{00000000-0008-0000-0700-00005C000000}"/>
                </a:ext>
              </a:extLst>
            </xdr:cNvPr>
            <xdr:cNvSpPr txBox="1"/>
          </xdr:nvSpPr>
          <xdr:spPr>
            <a:xfrm>
              <a:off x="9046570" y="2595424"/>
              <a:ext cx="2009230" cy="800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baseline="0">
                  <a:solidFill>
                    <a:srgbClr val="8D0B3A"/>
                  </a:solidFill>
                  <a:latin typeface="Arial Black" panose="020B0A04020102020204" pitchFamily="34" charset="0"/>
                  <a:ea typeface="+mn-ea"/>
                  <a:cs typeface="+mn-cs"/>
                </a:rPr>
                <a:t>HOME-OWNER SEGMENT </a:t>
              </a:r>
              <a:endParaRPr lang="lv-LV" sz="1400" b="0" baseline="0">
                <a:solidFill>
                  <a:srgbClr val="8D0B3A"/>
                </a:solidFill>
                <a:latin typeface="Arial Black" panose="020B0A04020102020204" pitchFamily="34" charset="0"/>
                <a:ea typeface="+mn-ea"/>
                <a:cs typeface="+mn-cs"/>
              </a:endParaRPr>
            </a:p>
          </xdr:txBody>
        </xdr:sp>
        <xdr:sp macro="" textlink="">
          <xdr:nvSpPr>
            <xdr:cNvPr id="93" name="Chevron 73">
              <a:extLst>
                <a:ext uri="{FF2B5EF4-FFF2-40B4-BE49-F238E27FC236}">
                  <a16:creationId xmlns:a16="http://schemas.microsoft.com/office/drawing/2014/main" id="{00000000-0008-0000-0700-00005D000000}"/>
                </a:ext>
              </a:extLst>
            </xdr:cNvPr>
            <xdr:cNvSpPr/>
          </xdr:nvSpPr>
          <xdr:spPr>
            <a:xfrm>
              <a:off x="8447484" y="2628283"/>
              <a:ext cx="533400" cy="538162"/>
            </a:xfrm>
            <a:prstGeom prst="chevron">
              <a:avLst/>
            </a:prstGeom>
            <a:gradFill flip="none" rotWithShape="1">
              <a:gsLst>
                <a:gs pos="47000">
                  <a:srgbClr val="E8AE0A"/>
                </a:gs>
                <a:gs pos="0">
                  <a:schemeClr val="bg1"/>
                </a:gs>
              </a:gsLst>
              <a:lin ang="10800000" scaled="1"/>
              <a:tileRect/>
            </a:gra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235350" y="505044"/>
            <a:ext cx="762003" cy="426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b="0" baseline="0">
                <a:solidFill>
                  <a:schemeClr val="bg2">
                    <a:lumMod val="50000"/>
                  </a:schemeClr>
                </a:solidFill>
                <a:latin typeface="Arial Black" panose="020B0A04020102020204" pitchFamily="34" charset="0"/>
              </a:rPr>
              <a:t>6</a:t>
            </a:r>
            <a:endParaRPr lang="lv-LV" sz="2000" b="0">
              <a:solidFill>
                <a:schemeClr val="bg2">
                  <a:lumMod val="50000"/>
                </a:schemeClr>
              </a:solidFill>
              <a:latin typeface="Arial Black" panose="020B0A04020102020204" pitchFamily="34" charset="0"/>
            </a:endParaRPr>
          </a:p>
        </xdr:txBody>
      </xdr:sp>
    </xdr:grpSp>
    <xdr:clientData/>
  </xdr:twoCellAnchor>
  <xdr:twoCellAnchor>
    <xdr:from>
      <xdr:col>10</xdr:col>
      <xdr:colOff>163285</xdr:colOff>
      <xdr:row>0</xdr:row>
      <xdr:rowOff>27214</xdr:rowOff>
    </xdr:from>
    <xdr:to>
      <xdr:col>13</xdr:col>
      <xdr:colOff>555171</xdr:colOff>
      <xdr:row>1</xdr:row>
      <xdr:rowOff>87085</xdr:rowOff>
    </xdr:to>
    <xdr:sp macro="" textlink="">
      <xdr:nvSpPr>
        <xdr:cNvPr id="101" name="TextBox 100">
          <a:extLst>
            <a:ext uri="{FF2B5EF4-FFF2-40B4-BE49-F238E27FC236}">
              <a16:creationId xmlns:a16="http://schemas.microsoft.com/office/drawing/2014/main" id="{00000000-0008-0000-0700-000065000000}"/>
            </a:ext>
          </a:extLst>
        </xdr:cNvPr>
        <xdr:cNvSpPr txBox="1"/>
      </xdr:nvSpPr>
      <xdr:spPr>
        <a:xfrm>
          <a:off x="15852321" y="27214"/>
          <a:ext cx="22288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00" b="0" baseline="0">
              <a:solidFill>
                <a:srgbClr val="8D0B3A"/>
              </a:solidFill>
              <a:latin typeface="Arial Black" panose="020B0A04020102020204" pitchFamily="34" charset="0"/>
            </a:rPr>
            <a:t>Capacity building schemes</a:t>
          </a:r>
          <a:endParaRPr lang="lv-LV" sz="1000" b="0">
            <a:solidFill>
              <a:srgbClr val="8D0B3A"/>
            </a:solidFill>
            <a:latin typeface="Arial Black" panose="020B0A040201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563757</xdr:colOff>
      <xdr:row>6</xdr:row>
      <xdr:rowOff>136265</xdr:rowOff>
    </xdr:from>
    <xdr:to>
      <xdr:col>12</xdr:col>
      <xdr:colOff>543224</xdr:colOff>
      <xdr:row>19</xdr:row>
      <xdr:rowOff>244854</xdr:rowOff>
    </xdr:to>
    <xdr:graphicFrame macro="">
      <xdr:nvGraphicFramePr>
        <xdr:cNvPr id="28" name="Chart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599776</xdr:colOff>
      <xdr:row>13</xdr:row>
      <xdr:rowOff>49742</xdr:rowOff>
    </xdr:from>
    <xdr:to>
      <xdr:col>16</xdr:col>
      <xdr:colOff>219794</xdr:colOff>
      <xdr:row>15</xdr:row>
      <xdr:rowOff>50677</xdr:rowOff>
    </xdr:to>
    <xdr:grpSp>
      <xdr:nvGrpSpPr>
        <xdr:cNvPr id="59" name="Group 58">
          <a:extLst>
            <a:ext uri="{FF2B5EF4-FFF2-40B4-BE49-F238E27FC236}">
              <a16:creationId xmlns:a16="http://schemas.microsoft.com/office/drawing/2014/main" id="{00000000-0008-0000-0800-00003B000000}"/>
            </a:ext>
          </a:extLst>
        </xdr:cNvPr>
        <xdr:cNvGrpSpPr/>
      </xdr:nvGrpSpPr>
      <xdr:grpSpPr>
        <a:xfrm>
          <a:off x="12514685" y="3236287"/>
          <a:ext cx="2650700" cy="624390"/>
          <a:chOff x="183619" y="339002"/>
          <a:chExt cx="2891710" cy="1338403"/>
        </a:xfrm>
      </xdr:grpSpPr>
      <xdr:grpSp>
        <xdr:nvGrpSpPr>
          <xdr:cNvPr id="60" name="Group 59">
            <a:extLst>
              <a:ext uri="{FF2B5EF4-FFF2-40B4-BE49-F238E27FC236}">
                <a16:creationId xmlns:a16="http://schemas.microsoft.com/office/drawing/2014/main" id="{00000000-0008-0000-0800-00003C000000}"/>
              </a:ext>
            </a:extLst>
          </xdr:cNvPr>
          <xdr:cNvGrpSpPr/>
        </xdr:nvGrpSpPr>
        <xdr:grpSpPr>
          <a:xfrm>
            <a:off x="259556" y="339002"/>
            <a:ext cx="2815773" cy="1338403"/>
            <a:chOff x="8428434" y="2495224"/>
            <a:chExt cx="2815773" cy="1338403"/>
          </a:xfrm>
        </xdr:grpSpPr>
        <xdr:sp macro="" textlink="">
          <xdr:nvSpPr>
            <xdr:cNvPr id="62" name="Rounded Rectangle 61">
              <a:extLst>
                <a:ext uri="{FF2B5EF4-FFF2-40B4-BE49-F238E27FC236}">
                  <a16:creationId xmlns:a16="http://schemas.microsoft.com/office/drawing/2014/main" id="{00000000-0008-0000-0800-00003E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63" name="Chevron 62">
              <a:extLst>
                <a:ext uri="{FF2B5EF4-FFF2-40B4-BE49-F238E27FC236}">
                  <a16:creationId xmlns:a16="http://schemas.microsoft.com/office/drawing/2014/main" id="{00000000-0008-0000-0800-00003F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64" name="TextBox 63">
              <a:hlinkClick xmlns:r="http://schemas.openxmlformats.org/officeDocument/2006/relationships" r:id="rId2"/>
              <a:extLst>
                <a:ext uri="{FF2B5EF4-FFF2-40B4-BE49-F238E27FC236}">
                  <a16:creationId xmlns:a16="http://schemas.microsoft.com/office/drawing/2014/main" id="{00000000-0008-0000-0800-000040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baseline="0">
                  <a:solidFill>
                    <a:schemeClr val="bg1"/>
                  </a:solidFill>
                  <a:latin typeface="Arial Black" panose="020B0A04020102020204" pitchFamily="34" charset="0"/>
                </a:rPr>
                <a:t>EXPLORE SUGGESTIONS FOR IMPROVEMENTS</a:t>
              </a:r>
              <a:endParaRPr lang="lv-LV" sz="1050" b="0">
                <a:solidFill>
                  <a:schemeClr val="bg1"/>
                </a:solidFill>
                <a:latin typeface="Arial Black" panose="020B0A04020102020204" pitchFamily="34" charset="0"/>
              </a:endParaRPr>
            </a:p>
          </xdr:txBody>
        </xdr:sp>
      </xdr:grpSp>
      <xdr:sp macro="" textlink="">
        <xdr:nvSpPr>
          <xdr:cNvPr id="61" name="TextBox 60">
            <a:extLst>
              <a:ext uri="{FF2B5EF4-FFF2-40B4-BE49-F238E27FC236}">
                <a16:creationId xmlns:a16="http://schemas.microsoft.com/office/drawing/2014/main" id="{00000000-0008-0000-0800-00003D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2</xdr:col>
      <xdr:colOff>1836207</xdr:colOff>
      <xdr:row>2</xdr:row>
      <xdr:rowOff>132291</xdr:rowOff>
    </xdr:from>
    <xdr:to>
      <xdr:col>2</xdr:col>
      <xdr:colOff>2542714</xdr:colOff>
      <xdr:row>5</xdr:row>
      <xdr:rowOff>53606</xdr:rowOff>
    </xdr:to>
    <xdr:sp macro="" textlink="">
      <xdr:nvSpPr>
        <xdr:cNvPr id="150" name="Rounded Rectangle 149">
          <a:extLst>
            <a:ext uri="{FF2B5EF4-FFF2-40B4-BE49-F238E27FC236}">
              <a16:creationId xmlns:a16="http://schemas.microsoft.com/office/drawing/2014/main" id="{00000000-0008-0000-0800-000096000000}"/>
            </a:ext>
          </a:extLst>
        </xdr:cNvPr>
        <xdr:cNvSpPr/>
      </xdr:nvSpPr>
      <xdr:spPr>
        <a:xfrm>
          <a:off x="3063874" y="566208"/>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1907019</xdr:colOff>
      <xdr:row>3</xdr:row>
      <xdr:rowOff>187368</xdr:rowOff>
    </xdr:from>
    <xdr:to>
      <xdr:col>2</xdr:col>
      <xdr:colOff>2430894</xdr:colOff>
      <xdr:row>3</xdr:row>
      <xdr:rowOff>187368</xdr:rowOff>
    </xdr:to>
    <xdr:cxnSp macro="">
      <xdr:nvCxnSpPr>
        <xdr:cNvPr id="151" name="Straight Arrow Connector 150">
          <a:extLst>
            <a:ext uri="{FF2B5EF4-FFF2-40B4-BE49-F238E27FC236}">
              <a16:creationId xmlns:a16="http://schemas.microsoft.com/office/drawing/2014/main" id="{00000000-0008-0000-0800-000097000000}"/>
            </a:ext>
          </a:extLst>
        </xdr:cNvPr>
        <xdr:cNvCxnSpPr/>
      </xdr:nvCxnSpPr>
      <xdr:spPr>
        <a:xfrm flipH="1">
          <a:off x="3134686" y="811785"/>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1693333</xdr:colOff>
      <xdr:row>0</xdr:row>
      <xdr:rowOff>42333</xdr:rowOff>
    </xdr:from>
    <xdr:ext cx="990600" cy="490134"/>
    <xdr:sp macro="" textlink="">
      <xdr:nvSpPr>
        <xdr:cNvPr id="152" name="TextBox 151">
          <a:extLst>
            <a:ext uri="{FF2B5EF4-FFF2-40B4-BE49-F238E27FC236}">
              <a16:creationId xmlns:a16="http://schemas.microsoft.com/office/drawing/2014/main" id="{00000000-0008-0000-0800-000098000000}"/>
            </a:ext>
          </a:extLst>
        </xdr:cNvPr>
        <xdr:cNvSpPr txBox="1"/>
      </xdr:nvSpPr>
      <xdr:spPr>
        <a:xfrm>
          <a:off x="2921000" y="42333"/>
          <a:ext cx="990600" cy="490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Your</a:t>
          </a:r>
          <a:r>
            <a:rPr lang="lv-LV" sz="1100" baseline="0">
              <a:solidFill>
                <a:schemeClr val="bg1"/>
              </a:solidFill>
              <a:latin typeface="Arial Black" panose="020B0A04020102020204" pitchFamily="34" charset="0"/>
            </a:rPr>
            <a:t> selection </a:t>
          </a:r>
          <a:endParaRPr lang="lv-LV" sz="1100">
            <a:solidFill>
              <a:schemeClr val="bg1"/>
            </a:solidFill>
            <a:latin typeface="Arial Black" panose="020B0A04020102020204" pitchFamily="34" charset="0"/>
          </a:endParaRPr>
        </a:p>
      </xdr:txBody>
    </xdr:sp>
    <xdr:clientData/>
  </xdr:oneCellAnchor>
  <xdr:twoCellAnchor>
    <xdr:from>
      <xdr:col>2</xdr:col>
      <xdr:colOff>2674407</xdr:colOff>
      <xdr:row>2</xdr:row>
      <xdr:rowOff>132289</xdr:rowOff>
    </xdr:from>
    <xdr:to>
      <xdr:col>2</xdr:col>
      <xdr:colOff>3380914</xdr:colOff>
      <xdr:row>5</xdr:row>
      <xdr:rowOff>53604</xdr:rowOff>
    </xdr:to>
    <xdr:sp macro="" textlink="">
      <xdr:nvSpPr>
        <xdr:cNvPr id="153" name="Rounded Rectangle 152">
          <a:extLst>
            <a:ext uri="{FF2B5EF4-FFF2-40B4-BE49-F238E27FC236}">
              <a16:creationId xmlns:a16="http://schemas.microsoft.com/office/drawing/2014/main" id="{00000000-0008-0000-0800-000099000000}"/>
            </a:ext>
          </a:extLst>
        </xdr:cNvPr>
        <xdr:cNvSpPr/>
      </xdr:nvSpPr>
      <xdr:spPr>
        <a:xfrm rot="10800000">
          <a:off x="3902074" y="566206"/>
          <a:ext cx="706507" cy="492815"/>
        </a:xfrm>
        <a:prstGeom prst="roundRect">
          <a:avLst/>
        </a:prstGeom>
        <a:solidFill>
          <a:schemeClr val="bg1"/>
        </a:solid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clientData/>
  </xdr:twoCellAnchor>
  <xdr:twoCellAnchor>
    <xdr:from>
      <xdr:col>2</xdr:col>
      <xdr:colOff>2770068</xdr:colOff>
      <xdr:row>3</xdr:row>
      <xdr:rowOff>179085</xdr:rowOff>
    </xdr:from>
    <xdr:to>
      <xdr:col>2</xdr:col>
      <xdr:colOff>3293943</xdr:colOff>
      <xdr:row>3</xdr:row>
      <xdr:rowOff>179085</xdr:rowOff>
    </xdr:to>
    <xdr:cxnSp macro="">
      <xdr:nvCxnSpPr>
        <xdr:cNvPr id="154" name="Straight Arrow Connector 153">
          <a:extLst>
            <a:ext uri="{FF2B5EF4-FFF2-40B4-BE49-F238E27FC236}">
              <a16:creationId xmlns:a16="http://schemas.microsoft.com/office/drawing/2014/main" id="{00000000-0008-0000-0800-00009A000000}"/>
            </a:ext>
          </a:extLst>
        </xdr:cNvPr>
        <xdr:cNvCxnSpPr/>
      </xdr:nvCxnSpPr>
      <xdr:spPr>
        <a:xfrm rot="10800000" flipH="1">
          <a:off x="3997735" y="803502"/>
          <a:ext cx="523875" cy="0"/>
        </a:xfrm>
        <a:prstGeom prst="straightConnector1">
          <a:avLst/>
        </a:prstGeom>
        <a:ln w="57150">
          <a:solidFill>
            <a:schemeClr val="tx1">
              <a:lumMod val="85000"/>
              <a:lumOff val="1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2589283</xdr:colOff>
      <xdr:row>1</xdr:row>
      <xdr:rowOff>13109</xdr:rowOff>
    </xdr:from>
    <xdr:ext cx="890936" cy="291234"/>
    <xdr:sp macro="" textlink="">
      <xdr:nvSpPr>
        <xdr:cNvPr id="155" name="TextBox 154">
          <a:extLst>
            <a:ext uri="{FF2B5EF4-FFF2-40B4-BE49-F238E27FC236}">
              <a16:creationId xmlns:a16="http://schemas.microsoft.com/office/drawing/2014/main" id="{00000000-0008-0000-0800-00009B000000}"/>
            </a:ext>
          </a:extLst>
        </xdr:cNvPr>
        <xdr:cNvSpPr txBox="1"/>
      </xdr:nvSpPr>
      <xdr:spPr>
        <a:xfrm>
          <a:off x="3816950" y="256526"/>
          <a:ext cx="890936" cy="291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lv-LV" sz="1100">
              <a:solidFill>
                <a:schemeClr val="bg1"/>
              </a:solidFill>
              <a:latin typeface="Arial Black" panose="020B0A04020102020204" pitchFamily="34" charset="0"/>
            </a:rPr>
            <a:t>Move to </a:t>
          </a:r>
        </a:p>
      </xdr:txBody>
    </xdr:sp>
    <xdr:clientData/>
  </xdr:oneCellAnchor>
  <xdr:twoCellAnchor>
    <xdr:from>
      <xdr:col>0</xdr:col>
      <xdr:colOff>222250</xdr:colOff>
      <xdr:row>1</xdr:row>
      <xdr:rowOff>116417</xdr:rowOff>
    </xdr:from>
    <xdr:to>
      <xdr:col>2</xdr:col>
      <xdr:colOff>1668727</xdr:colOff>
      <xdr:row>5</xdr:row>
      <xdr:rowOff>164095</xdr:rowOff>
    </xdr:to>
    <xdr:grpSp>
      <xdr:nvGrpSpPr>
        <xdr:cNvPr id="164" name="Group 163">
          <a:extLst>
            <a:ext uri="{FF2B5EF4-FFF2-40B4-BE49-F238E27FC236}">
              <a16:creationId xmlns:a16="http://schemas.microsoft.com/office/drawing/2014/main" id="{00000000-0008-0000-0800-0000A4000000}"/>
            </a:ext>
          </a:extLst>
        </xdr:cNvPr>
        <xdr:cNvGrpSpPr/>
      </xdr:nvGrpSpPr>
      <xdr:grpSpPr>
        <a:xfrm>
          <a:off x="222250" y="358872"/>
          <a:ext cx="2658750" cy="809678"/>
          <a:chOff x="8428434" y="2539603"/>
          <a:chExt cx="2674144" cy="808108"/>
        </a:xfrm>
      </xdr:grpSpPr>
      <xdr:sp macro="" textlink="">
        <xdr:nvSpPr>
          <xdr:cNvPr id="165" name="Rounded Rectangle 164">
            <a:extLst>
              <a:ext uri="{FF2B5EF4-FFF2-40B4-BE49-F238E27FC236}">
                <a16:creationId xmlns:a16="http://schemas.microsoft.com/office/drawing/2014/main" id="{00000000-0008-0000-0800-0000A5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4000">
                <a:schemeClr val="tx1">
                  <a:lumMod val="65000"/>
                  <a:lumOff val="35000"/>
                </a:schemeClr>
              </a:gs>
              <a:gs pos="97000">
                <a:schemeClr val="tx1">
                  <a:lumMod val="75000"/>
                  <a:lumOff val="25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66" name="Chevron 165">
            <a:extLst>
              <a:ext uri="{FF2B5EF4-FFF2-40B4-BE49-F238E27FC236}">
                <a16:creationId xmlns:a16="http://schemas.microsoft.com/office/drawing/2014/main" id="{00000000-0008-0000-0800-0000A6000000}"/>
              </a:ext>
            </a:extLst>
          </xdr:cNvPr>
          <xdr:cNvSpPr/>
        </xdr:nvSpPr>
        <xdr:spPr>
          <a:xfrm>
            <a:off x="8671769"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67" name="Chevron 166">
            <a:extLst>
              <a:ext uri="{FF2B5EF4-FFF2-40B4-BE49-F238E27FC236}">
                <a16:creationId xmlns:a16="http://schemas.microsoft.com/office/drawing/2014/main" id="{00000000-0008-0000-0800-0000A7000000}"/>
              </a:ext>
            </a:extLst>
          </xdr:cNvPr>
          <xdr:cNvSpPr/>
        </xdr:nvSpPr>
        <xdr:spPr>
          <a:xfrm>
            <a:off x="8568795" y="2625395"/>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68" name="TextBox 167">
            <a:hlinkClick xmlns:r="http://schemas.openxmlformats.org/officeDocument/2006/relationships" r:id="rId3"/>
            <a:extLst>
              <a:ext uri="{FF2B5EF4-FFF2-40B4-BE49-F238E27FC236}">
                <a16:creationId xmlns:a16="http://schemas.microsoft.com/office/drawing/2014/main" id="{00000000-0008-0000-0800-0000A8000000}"/>
              </a:ext>
            </a:extLst>
          </xdr:cNvPr>
          <xdr:cNvSpPr txBox="1"/>
        </xdr:nvSpPr>
        <xdr:spPr>
          <a:xfrm>
            <a:off x="9121183" y="2673810"/>
            <a:ext cx="1863689" cy="673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2000" b="0" baseline="0">
                <a:solidFill>
                  <a:schemeClr val="bg1"/>
                </a:solidFill>
                <a:latin typeface="Arial Black" panose="020B0A04020102020204" pitchFamily="34" charset="0"/>
              </a:rPr>
              <a:t>RESULTS </a:t>
            </a:r>
            <a:endParaRPr lang="lv-LV" sz="2000" b="0">
              <a:solidFill>
                <a:schemeClr val="bg1"/>
              </a:solidFill>
              <a:latin typeface="Arial Black" panose="020B0A04020102020204" pitchFamily="34" charset="0"/>
            </a:endParaRPr>
          </a:p>
        </xdr:txBody>
      </xdr:sp>
      <xdr:sp macro="" textlink="">
        <xdr:nvSpPr>
          <xdr:cNvPr id="169" name="Chevron 168">
            <a:extLst>
              <a:ext uri="{FF2B5EF4-FFF2-40B4-BE49-F238E27FC236}">
                <a16:creationId xmlns:a16="http://schemas.microsoft.com/office/drawing/2014/main" id="{00000000-0008-0000-0800-0000A9000000}"/>
              </a:ext>
            </a:extLst>
          </xdr:cNvPr>
          <xdr:cNvSpPr/>
        </xdr:nvSpPr>
        <xdr:spPr>
          <a:xfrm>
            <a:off x="8447484" y="2625627"/>
            <a:ext cx="533400" cy="538162"/>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grpSp>
    <xdr:clientData/>
  </xdr:twoCellAnchor>
  <xdr:twoCellAnchor>
    <xdr:from>
      <xdr:col>2</xdr:col>
      <xdr:colOff>3538904</xdr:colOff>
      <xdr:row>2</xdr:row>
      <xdr:rowOff>89472</xdr:rowOff>
    </xdr:from>
    <xdr:to>
      <xdr:col>4</xdr:col>
      <xdr:colOff>302173</xdr:colOff>
      <xdr:row>4</xdr:row>
      <xdr:rowOff>66434</xdr:rowOff>
    </xdr:to>
    <xdr:grpSp>
      <xdr:nvGrpSpPr>
        <xdr:cNvPr id="171" name="Group 170">
          <a:hlinkClick xmlns:r="http://schemas.openxmlformats.org/officeDocument/2006/relationships" r:id="rId4"/>
          <a:extLst>
            <a:ext uri="{FF2B5EF4-FFF2-40B4-BE49-F238E27FC236}">
              <a16:creationId xmlns:a16="http://schemas.microsoft.com/office/drawing/2014/main" id="{00000000-0008-0000-0800-0000AB000000}"/>
            </a:ext>
          </a:extLst>
        </xdr:cNvPr>
        <xdr:cNvGrpSpPr/>
      </xdr:nvGrpSpPr>
      <xdr:grpSpPr>
        <a:xfrm>
          <a:off x="4751177" y="522427"/>
          <a:ext cx="2911223" cy="357962"/>
          <a:chOff x="186763" y="364081"/>
          <a:chExt cx="2918499" cy="737247"/>
        </a:xfrm>
      </xdr:grpSpPr>
      <xdr:grpSp>
        <xdr:nvGrpSpPr>
          <xdr:cNvPr id="172" name="Group 171">
            <a:extLst>
              <a:ext uri="{FF2B5EF4-FFF2-40B4-BE49-F238E27FC236}">
                <a16:creationId xmlns:a16="http://schemas.microsoft.com/office/drawing/2014/main" id="{00000000-0008-0000-0800-0000AC000000}"/>
              </a:ext>
            </a:extLst>
          </xdr:cNvPr>
          <xdr:cNvGrpSpPr/>
        </xdr:nvGrpSpPr>
        <xdr:grpSpPr>
          <a:xfrm>
            <a:off x="259556" y="383381"/>
            <a:ext cx="2845706" cy="717947"/>
            <a:chOff x="8428434" y="2539603"/>
            <a:chExt cx="2845706" cy="717947"/>
          </a:xfrm>
        </xdr:grpSpPr>
        <xdr:sp macro="" textlink="">
          <xdr:nvSpPr>
            <xdr:cNvPr id="174" name="Rounded Rectangle 173">
              <a:extLst>
                <a:ext uri="{FF2B5EF4-FFF2-40B4-BE49-F238E27FC236}">
                  <a16:creationId xmlns:a16="http://schemas.microsoft.com/office/drawing/2014/main" id="{00000000-0008-0000-0800-0000AE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75" name="Chevron 174">
              <a:extLst>
                <a:ext uri="{FF2B5EF4-FFF2-40B4-BE49-F238E27FC236}">
                  <a16:creationId xmlns:a16="http://schemas.microsoft.com/office/drawing/2014/main" id="{00000000-0008-0000-0800-0000AF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76" name="TextBox 175">
              <a:hlinkClick xmlns:r="http://schemas.openxmlformats.org/officeDocument/2006/relationships" r:id="rId5"/>
              <a:extLst>
                <a:ext uri="{FF2B5EF4-FFF2-40B4-BE49-F238E27FC236}">
                  <a16:creationId xmlns:a16="http://schemas.microsoft.com/office/drawing/2014/main" id="{00000000-0008-0000-0800-0000B0000000}"/>
                </a:ext>
              </a:extLst>
            </xdr:cNvPr>
            <xdr:cNvSpPr txBox="1"/>
          </xdr:nvSpPr>
          <xdr:spPr>
            <a:xfrm>
              <a:off x="8855941" y="2554203"/>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ENERGY PLANNING</a:t>
              </a:r>
              <a:endParaRPr lang="lv-LV" sz="1400" b="0">
                <a:solidFill>
                  <a:schemeClr val="bg1"/>
                </a:solidFill>
                <a:latin typeface="Arial Black" panose="020B0A04020102020204" pitchFamily="34" charset="0"/>
              </a:endParaRPr>
            </a:p>
          </xdr:txBody>
        </xdr:sp>
      </xdr:grpSp>
      <xdr:sp macro="" textlink="">
        <xdr:nvSpPr>
          <xdr:cNvPr id="173" name="TextBox 172">
            <a:extLst>
              <a:ext uri="{FF2B5EF4-FFF2-40B4-BE49-F238E27FC236}">
                <a16:creationId xmlns:a16="http://schemas.microsoft.com/office/drawing/2014/main" id="{00000000-0008-0000-0800-0000AD000000}"/>
              </a:ext>
            </a:extLst>
          </xdr:cNvPr>
          <xdr:cNvSpPr txBox="1"/>
        </xdr:nvSpPr>
        <xdr:spPr>
          <a:xfrm>
            <a:off x="186763" y="364081"/>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2</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2</xdr:col>
      <xdr:colOff>3568731</xdr:colOff>
      <xdr:row>4</xdr:row>
      <xdr:rowOff>143188</xdr:rowOff>
    </xdr:from>
    <xdr:to>
      <xdr:col>4</xdr:col>
      <xdr:colOff>289193</xdr:colOff>
      <xdr:row>6</xdr:row>
      <xdr:rowOff>103099</xdr:rowOff>
    </xdr:to>
    <xdr:grpSp>
      <xdr:nvGrpSpPr>
        <xdr:cNvPr id="177" name="Group 176">
          <a:extLst>
            <a:ext uri="{FF2B5EF4-FFF2-40B4-BE49-F238E27FC236}">
              <a16:creationId xmlns:a16="http://schemas.microsoft.com/office/drawing/2014/main" id="{00000000-0008-0000-0800-0000B1000000}"/>
            </a:ext>
          </a:extLst>
        </xdr:cNvPr>
        <xdr:cNvGrpSpPr/>
      </xdr:nvGrpSpPr>
      <xdr:grpSpPr>
        <a:xfrm>
          <a:off x="4781004" y="957143"/>
          <a:ext cx="2868416" cy="358229"/>
          <a:chOff x="214602" y="378365"/>
          <a:chExt cx="2881382" cy="722963"/>
        </a:xfrm>
      </xdr:grpSpPr>
      <xdr:grpSp>
        <xdr:nvGrpSpPr>
          <xdr:cNvPr id="178" name="Group 177">
            <a:extLst>
              <a:ext uri="{FF2B5EF4-FFF2-40B4-BE49-F238E27FC236}">
                <a16:creationId xmlns:a16="http://schemas.microsoft.com/office/drawing/2014/main" id="{00000000-0008-0000-0800-0000B2000000}"/>
              </a:ext>
            </a:extLst>
          </xdr:cNvPr>
          <xdr:cNvGrpSpPr/>
        </xdr:nvGrpSpPr>
        <xdr:grpSpPr>
          <a:xfrm>
            <a:off x="259556" y="378365"/>
            <a:ext cx="2836428" cy="722963"/>
            <a:chOff x="8428434" y="2534587"/>
            <a:chExt cx="2836428" cy="722963"/>
          </a:xfrm>
        </xdr:grpSpPr>
        <xdr:sp macro="" textlink="">
          <xdr:nvSpPr>
            <xdr:cNvPr id="180" name="Rounded Rectangle 179">
              <a:extLst>
                <a:ext uri="{FF2B5EF4-FFF2-40B4-BE49-F238E27FC236}">
                  <a16:creationId xmlns:a16="http://schemas.microsoft.com/office/drawing/2014/main" id="{00000000-0008-0000-0800-0000B4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81" name="Chevron 180">
              <a:extLst>
                <a:ext uri="{FF2B5EF4-FFF2-40B4-BE49-F238E27FC236}">
                  <a16:creationId xmlns:a16="http://schemas.microsoft.com/office/drawing/2014/main" id="{00000000-0008-0000-0800-0000B5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82" name="TextBox 181">
              <a:hlinkClick xmlns:r="http://schemas.openxmlformats.org/officeDocument/2006/relationships" r:id="rId4"/>
              <a:extLst>
                <a:ext uri="{FF2B5EF4-FFF2-40B4-BE49-F238E27FC236}">
                  <a16:creationId xmlns:a16="http://schemas.microsoft.com/office/drawing/2014/main" id="{00000000-0008-0000-0800-0000B6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IMPLEMENTATION</a:t>
              </a:r>
              <a:endParaRPr lang="lv-LV" sz="1400" b="0">
                <a:solidFill>
                  <a:schemeClr val="bg1"/>
                </a:solidFill>
                <a:latin typeface="Arial Black" panose="020B0A04020102020204" pitchFamily="34" charset="0"/>
              </a:endParaRPr>
            </a:p>
          </xdr:txBody>
        </xdr:sp>
      </xdr:grpSp>
      <xdr:sp macro="" textlink="">
        <xdr:nvSpPr>
          <xdr:cNvPr id="179" name="TextBox 178">
            <a:extLst>
              <a:ext uri="{FF2B5EF4-FFF2-40B4-BE49-F238E27FC236}">
                <a16:creationId xmlns:a16="http://schemas.microsoft.com/office/drawing/2014/main" id="{00000000-0008-0000-0800-0000B3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3</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4</xdr:col>
      <xdr:colOff>201629</xdr:colOff>
      <xdr:row>0</xdr:row>
      <xdr:rowOff>99001</xdr:rowOff>
    </xdr:from>
    <xdr:to>
      <xdr:col>8</xdr:col>
      <xdr:colOff>314457</xdr:colOff>
      <xdr:row>2</xdr:row>
      <xdr:rowOff>23044</xdr:rowOff>
    </xdr:to>
    <xdr:grpSp>
      <xdr:nvGrpSpPr>
        <xdr:cNvPr id="183" name="Group 182">
          <a:hlinkClick xmlns:r="http://schemas.openxmlformats.org/officeDocument/2006/relationships" r:id="rId6"/>
          <a:extLst>
            <a:ext uri="{FF2B5EF4-FFF2-40B4-BE49-F238E27FC236}">
              <a16:creationId xmlns:a16="http://schemas.microsoft.com/office/drawing/2014/main" id="{00000000-0008-0000-0800-0000B7000000}"/>
            </a:ext>
          </a:extLst>
        </xdr:cNvPr>
        <xdr:cNvGrpSpPr/>
      </xdr:nvGrpSpPr>
      <xdr:grpSpPr>
        <a:xfrm>
          <a:off x="7561856" y="99001"/>
          <a:ext cx="2849101" cy="356998"/>
          <a:chOff x="214602" y="378365"/>
          <a:chExt cx="2881382" cy="722963"/>
        </a:xfrm>
      </xdr:grpSpPr>
      <xdr:grpSp>
        <xdr:nvGrpSpPr>
          <xdr:cNvPr id="184" name="Group 183">
            <a:extLst>
              <a:ext uri="{FF2B5EF4-FFF2-40B4-BE49-F238E27FC236}">
                <a16:creationId xmlns:a16="http://schemas.microsoft.com/office/drawing/2014/main" id="{00000000-0008-0000-0800-0000B8000000}"/>
              </a:ext>
            </a:extLst>
          </xdr:cNvPr>
          <xdr:cNvGrpSpPr/>
        </xdr:nvGrpSpPr>
        <xdr:grpSpPr>
          <a:xfrm>
            <a:off x="259556" y="378365"/>
            <a:ext cx="2836428" cy="722963"/>
            <a:chOff x="8428434" y="2534587"/>
            <a:chExt cx="2836428" cy="722963"/>
          </a:xfrm>
        </xdr:grpSpPr>
        <xdr:sp macro="" textlink="">
          <xdr:nvSpPr>
            <xdr:cNvPr id="186" name="Rounded Rectangle 185">
              <a:extLst>
                <a:ext uri="{FF2B5EF4-FFF2-40B4-BE49-F238E27FC236}">
                  <a16:creationId xmlns:a16="http://schemas.microsoft.com/office/drawing/2014/main" id="{00000000-0008-0000-0800-0000BA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87" name="Chevron 186">
              <a:extLst>
                <a:ext uri="{FF2B5EF4-FFF2-40B4-BE49-F238E27FC236}">
                  <a16:creationId xmlns:a16="http://schemas.microsoft.com/office/drawing/2014/main" id="{00000000-0008-0000-0800-0000BB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88" name="TextBox 187">
              <a:hlinkClick xmlns:r="http://schemas.openxmlformats.org/officeDocument/2006/relationships" r:id="rId7"/>
              <a:extLst>
                <a:ext uri="{FF2B5EF4-FFF2-40B4-BE49-F238E27FC236}">
                  <a16:creationId xmlns:a16="http://schemas.microsoft.com/office/drawing/2014/main" id="{00000000-0008-0000-0800-0000BC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RESOURCES</a:t>
              </a:r>
              <a:endParaRPr lang="lv-LV" sz="1400" b="0">
                <a:solidFill>
                  <a:schemeClr val="bg1"/>
                </a:solidFill>
                <a:latin typeface="Arial Black" panose="020B0A04020102020204" pitchFamily="34" charset="0"/>
              </a:endParaRPr>
            </a:p>
          </xdr:txBody>
        </xdr:sp>
      </xdr:grpSp>
      <xdr:sp macro="" textlink="">
        <xdr:nvSpPr>
          <xdr:cNvPr id="185" name="TextBox 184">
            <a:extLst>
              <a:ext uri="{FF2B5EF4-FFF2-40B4-BE49-F238E27FC236}">
                <a16:creationId xmlns:a16="http://schemas.microsoft.com/office/drawing/2014/main" id="{00000000-0008-0000-0800-0000B9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4</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4</xdr:col>
      <xdr:colOff>200353</xdr:colOff>
      <xdr:row>2</xdr:row>
      <xdr:rowOff>83207</xdr:rowOff>
    </xdr:from>
    <xdr:to>
      <xdr:col>8</xdr:col>
      <xdr:colOff>313181</xdr:colOff>
      <xdr:row>4</xdr:row>
      <xdr:rowOff>49219</xdr:rowOff>
    </xdr:to>
    <xdr:grpSp>
      <xdr:nvGrpSpPr>
        <xdr:cNvPr id="194" name="Group 193">
          <a:hlinkClick xmlns:r="http://schemas.openxmlformats.org/officeDocument/2006/relationships" r:id="rId6"/>
          <a:extLst>
            <a:ext uri="{FF2B5EF4-FFF2-40B4-BE49-F238E27FC236}">
              <a16:creationId xmlns:a16="http://schemas.microsoft.com/office/drawing/2014/main" id="{00000000-0008-0000-0800-0000C2000000}"/>
            </a:ext>
          </a:extLst>
        </xdr:cNvPr>
        <xdr:cNvGrpSpPr/>
      </xdr:nvGrpSpPr>
      <xdr:grpSpPr>
        <a:xfrm>
          <a:off x="7560580" y="516162"/>
          <a:ext cx="2849101" cy="347012"/>
          <a:chOff x="214602" y="378365"/>
          <a:chExt cx="2881382" cy="722963"/>
        </a:xfrm>
      </xdr:grpSpPr>
      <xdr:grpSp>
        <xdr:nvGrpSpPr>
          <xdr:cNvPr id="195" name="Group 194">
            <a:extLst>
              <a:ext uri="{FF2B5EF4-FFF2-40B4-BE49-F238E27FC236}">
                <a16:creationId xmlns:a16="http://schemas.microsoft.com/office/drawing/2014/main" id="{00000000-0008-0000-0800-0000C3000000}"/>
              </a:ext>
            </a:extLst>
          </xdr:cNvPr>
          <xdr:cNvGrpSpPr/>
        </xdr:nvGrpSpPr>
        <xdr:grpSpPr>
          <a:xfrm>
            <a:off x="259556" y="378365"/>
            <a:ext cx="2836428" cy="722963"/>
            <a:chOff x="8428434" y="2534587"/>
            <a:chExt cx="2836428" cy="722963"/>
          </a:xfrm>
        </xdr:grpSpPr>
        <xdr:sp macro="" textlink="">
          <xdr:nvSpPr>
            <xdr:cNvPr id="197" name="Rounded Rectangle 196">
              <a:extLst>
                <a:ext uri="{FF2B5EF4-FFF2-40B4-BE49-F238E27FC236}">
                  <a16:creationId xmlns:a16="http://schemas.microsoft.com/office/drawing/2014/main" id="{00000000-0008-0000-0800-0000C5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98" name="Chevron 197">
              <a:extLst>
                <a:ext uri="{FF2B5EF4-FFF2-40B4-BE49-F238E27FC236}">
                  <a16:creationId xmlns:a16="http://schemas.microsoft.com/office/drawing/2014/main" id="{00000000-0008-0000-0800-0000C6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99" name="TextBox 198">
              <a:hlinkClick xmlns:r="http://schemas.openxmlformats.org/officeDocument/2006/relationships" r:id="rId6"/>
              <a:extLst>
                <a:ext uri="{FF2B5EF4-FFF2-40B4-BE49-F238E27FC236}">
                  <a16:creationId xmlns:a16="http://schemas.microsoft.com/office/drawing/2014/main" id="{00000000-0008-0000-0800-0000C7000000}"/>
                </a:ext>
              </a:extLst>
            </xdr:cNvPr>
            <xdr:cNvSpPr txBox="1"/>
          </xdr:nvSpPr>
          <xdr:spPr>
            <a:xfrm>
              <a:off x="8846663" y="2534587"/>
              <a:ext cx="2418199" cy="6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bg1"/>
                  </a:solidFill>
                  <a:latin typeface="Arial Black" panose="020B0A04020102020204" pitchFamily="34" charset="0"/>
                </a:rPr>
                <a:t>INFRASTRUCTURE</a:t>
              </a:r>
              <a:endParaRPr lang="lv-LV" sz="1400" b="0">
                <a:solidFill>
                  <a:schemeClr val="bg1"/>
                </a:solidFill>
                <a:latin typeface="Arial Black" panose="020B0A04020102020204" pitchFamily="34" charset="0"/>
              </a:endParaRPr>
            </a:p>
          </xdr:txBody>
        </xdr:sp>
      </xdr:grpSp>
      <xdr:sp macro="" textlink="">
        <xdr:nvSpPr>
          <xdr:cNvPr id="196" name="TextBox 195">
            <a:extLst>
              <a:ext uri="{FF2B5EF4-FFF2-40B4-BE49-F238E27FC236}">
                <a16:creationId xmlns:a16="http://schemas.microsoft.com/office/drawing/2014/main" id="{00000000-0008-0000-0800-0000C4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5</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5</xdr:col>
      <xdr:colOff>585566</xdr:colOff>
      <xdr:row>16</xdr:row>
      <xdr:rowOff>127470</xdr:rowOff>
    </xdr:from>
    <xdr:to>
      <xdr:col>12</xdr:col>
      <xdr:colOff>571436</xdr:colOff>
      <xdr:row>31</xdr:row>
      <xdr:rowOff>142991</xdr:rowOff>
    </xdr:to>
    <xdr:graphicFrame macro="">
      <xdr:nvGraphicFramePr>
        <xdr:cNvPr id="51" name="Chart 50">
          <a:extLst>
            <a:ext uri="{FF2B5EF4-FFF2-40B4-BE49-F238E27FC236}">
              <a16:creationId xmlns:a16="http://schemas.microsoft.com/office/drawing/2014/main" id="{00000000-0008-0000-08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412750</xdr:colOff>
      <xdr:row>0</xdr:row>
      <xdr:rowOff>237645</xdr:rowOff>
    </xdr:from>
    <xdr:to>
      <xdr:col>11</xdr:col>
      <xdr:colOff>263032</xdr:colOff>
      <xdr:row>4</xdr:row>
      <xdr:rowOff>157114</xdr:rowOff>
    </xdr:to>
    <xdr:sp macro="" textlink="">
      <xdr:nvSpPr>
        <xdr:cNvPr id="52" name="Rounded Rectangle 51">
          <a:hlinkClick xmlns:r="http://schemas.openxmlformats.org/officeDocument/2006/relationships" r:id="rId9"/>
          <a:extLst>
            <a:ext uri="{FF2B5EF4-FFF2-40B4-BE49-F238E27FC236}">
              <a16:creationId xmlns:a16="http://schemas.microsoft.com/office/drawing/2014/main" id="{00000000-0008-0000-0800-000034000000}"/>
            </a:ext>
          </a:extLst>
        </xdr:cNvPr>
        <xdr:cNvSpPr/>
      </xdr:nvSpPr>
      <xdr:spPr>
        <a:xfrm>
          <a:off x="10509250" y="237645"/>
          <a:ext cx="1668691" cy="733424"/>
        </a:xfrm>
        <a:prstGeom prst="roundRect">
          <a:avLst>
            <a:gd name="adj" fmla="val 9246"/>
          </a:avLst>
        </a:prstGeom>
        <a:solidFill>
          <a:schemeClr val="bg1"/>
        </a:solidFill>
        <a:ln w="127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v-LV" sz="1600" b="1">
              <a:solidFill>
                <a:schemeClr val="tx1">
                  <a:lumMod val="85000"/>
                  <a:lumOff val="15000"/>
                </a:schemeClr>
              </a:solidFill>
              <a:latin typeface="Arial Black" panose="020B0A04020102020204" pitchFamily="34" charset="0"/>
            </a:rPr>
            <a:t>Introduction</a:t>
          </a:r>
          <a:r>
            <a:rPr lang="lv-LV" sz="1600" b="1" baseline="0">
              <a:solidFill>
                <a:schemeClr val="tx1">
                  <a:lumMod val="85000"/>
                  <a:lumOff val="15000"/>
                </a:schemeClr>
              </a:solidFill>
              <a:latin typeface="Arial Black" panose="020B0A04020102020204" pitchFamily="34" charset="0"/>
            </a:rPr>
            <a:t> </a:t>
          </a:r>
          <a:endParaRPr lang="lv-LV" sz="1600" b="1">
            <a:solidFill>
              <a:schemeClr val="tx1">
                <a:lumMod val="85000"/>
                <a:lumOff val="15000"/>
              </a:schemeClr>
            </a:solidFill>
            <a:latin typeface="Arial Black" panose="020B0A04020102020204" pitchFamily="34" charset="0"/>
          </a:endParaRPr>
        </a:p>
      </xdr:txBody>
    </xdr:sp>
    <xdr:clientData/>
  </xdr:twoCellAnchor>
  <xdr:twoCellAnchor>
    <xdr:from>
      <xdr:col>12</xdr:col>
      <xdr:colOff>2329</xdr:colOff>
      <xdr:row>25</xdr:row>
      <xdr:rowOff>29835</xdr:rowOff>
    </xdr:from>
    <xdr:to>
      <xdr:col>16</xdr:col>
      <xdr:colOff>227464</xdr:colOff>
      <xdr:row>27</xdr:row>
      <xdr:rowOff>65691</xdr:rowOff>
    </xdr:to>
    <xdr:grpSp>
      <xdr:nvGrpSpPr>
        <xdr:cNvPr id="53" name="Group 52">
          <a:extLst>
            <a:ext uri="{FF2B5EF4-FFF2-40B4-BE49-F238E27FC236}">
              <a16:creationId xmlns:a16="http://schemas.microsoft.com/office/drawing/2014/main" id="{00000000-0008-0000-0800-000035000000}"/>
            </a:ext>
          </a:extLst>
        </xdr:cNvPr>
        <xdr:cNvGrpSpPr/>
      </xdr:nvGrpSpPr>
      <xdr:grpSpPr>
        <a:xfrm>
          <a:off x="12523374" y="6385608"/>
          <a:ext cx="2649681" cy="486128"/>
          <a:chOff x="183619" y="334128"/>
          <a:chExt cx="2891710" cy="1029340"/>
        </a:xfrm>
      </xdr:grpSpPr>
      <xdr:grpSp>
        <xdr:nvGrpSpPr>
          <xdr:cNvPr id="54" name="Group 53">
            <a:extLst>
              <a:ext uri="{FF2B5EF4-FFF2-40B4-BE49-F238E27FC236}">
                <a16:creationId xmlns:a16="http://schemas.microsoft.com/office/drawing/2014/main" id="{00000000-0008-0000-0800-000036000000}"/>
              </a:ext>
            </a:extLst>
          </xdr:cNvPr>
          <xdr:cNvGrpSpPr/>
        </xdr:nvGrpSpPr>
        <xdr:grpSpPr>
          <a:xfrm>
            <a:off x="259556" y="334128"/>
            <a:ext cx="2815773" cy="1029340"/>
            <a:chOff x="8428434" y="2490350"/>
            <a:chExt cx="2815773" cy="1029340"/>
          </a:xfrm>
        </xdr:grpSpPr>
        <xdr:sp macro="" textlink="">
          <xdr:nvSpPr>
            <xdr:cNvPr id="56" name="Rounded Rectangle 55">
              <a:extLst>
                <a:ext uri="{FF2B5EF4-FFF2-40B4-BE49-F238E27FC236}">
                  <a16:creationId xmlns:a16="http://schemas.microsoft.com/office/drawing/2014/main" id="{00000000-0008-0000-0800-000038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57" name="Chevron 56">
              <a:extLst>
                <a:ext uri="{FF2B5EF4-FFF2-40B4-BE49-F238E27FC236}">
                  <a16:creationId xmlns:a16="http://schemas.microsoft.com/office/drawing/2014/main" id="{00000000-0008-0000-0800-000039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58" name="TextBox 57">
              <a:hlinkClick xmlns:r="http://schemas.openxmlformats.org/officeDocument/2006/relationships" r:id="rId10"/>
              <a:extLst>
                <a:ext uri="{FF2B5EF4-FFF2-40B4-BE49-F238E27FC236}">
                  <a16:creationId xmlns:a16="http://schemas.microsoft.com/office/drawing/2014/main" id="{00000000-0008-0000-0800-00003A000000}"/>
                </a:ext>
              </a:extLst>
            </xdr:cNvPr>
            <xdr:cNvSpPr txBox="1"/>
          </xdr:nvSpPr>
          <xdr:spPr>
            <a:xfrm>
              <a:off x="8826008" y="2490350"/>
              <a:ext cx="2418199" cy="1029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baseline="0">
                  <a:solidFill>
                    <a:schemeClr val="bg1"/>
                  </a:solidFill>
                  <a:latin typeface="Arial Black" panose="020B0A04020102020204" pitchFamily="34" charset="0"/>
                </a:rPr>
                <a:t>EXPLORE SUGGESTIONS FOR IMPROVEMENTS</a:t>
              </a:r>
              <a:endParaRPr lang="lv-LV" sz="1050" b="0">
                <a:solidFill>
                  <a:schemeClr val="bg1"/>
                </a:solidFill>
                <a:latin typeface="Arial Black" panose="020B0A04020102020204" pitchFamily="34" charset="0"/>
              </a:endParaRPr>
            </a:p>
          </xdr:txBody>
        </xdr:sp>
      </xdr:grpSp>
      <xdr:sp macro="" textlink="">
        <xdr:nvSpPr>
          <xdr:cNvPr id="55" name="TextBox 54">
            <a:extLst>
              <a:ext uri="{FF2B5EF4-FFF2-40B4-BE49-F238E27FC236}">
                <a16:creationId xmlns:a16="http://schemas.microsoft.com/office/drawing/2014/main" id="{00000000-0008-0000-0800-000037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5</xdr:col>
      <xdr:colOff>533753</xdr:colOff>
      <xdr:row>28</xdr:row>
      <xdr:rowOff>11903</xdr:rowOff>
    </xdr:from>
    <xdr:to>
      <xdr:col>12</xdr:col>
      <xdr:colOff>528791</xdr:colOff>
      <xdr:row>44</xdr:row>
      <xdr:rowOff>86367</xdr:rowOff>
    </xdr:to>
    <xdr:graphicFrame macro="">
      <xdr:nvGraphicFramePr>
        <xdr:cNvPr id="66" name="Chart 65">
          <a:extLst>
            <a:ext uri="{FF2B5EF4-FFF2-40B4-BE49-F238E27FC236}">
              <a16:creationId xmlns:a16="http://schemas.microsoft.com/office/drawing/2014/main" id="{00000000-0008-0000-08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18</xdr:col>
      <xdr:colOff>244034</xdr:colOff>
      <xdr:row>6</xdr:row>
      <xdr:rowOff>70400</xdr:rowOff>
    </xdr:from>
    <xdr:to>
      <xdr:col>25</xdr:col>
      <xdr:colOff>543961</xdr:colOff>
      <xdr:row>19</xdr:row>
      <xdr:rowOff>315998</xdr:rowOff>
    </xdr:to>
    <xdr:graphicFrame macro="">
      <xdr:nvGraphicFramePr>
        <xdr:cNvPr id="67" name="Chart 66">
          <a:extLst>
            <a:ext uri="{FF2B5EF4-FFF2-40B4-BE49-F238E27FC236}">
              <a16:creationId xmlns:a16="http://schemas.microsoft.com/office/drawing/2014/main" id="{00000000-0008-0000-08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261707</xdr:colOff>
      <xdr:row>12</xdr:row>
      <xdr:rowOff>142931</xdr:rowOff>
    </xdr:from>
    <xdr:to>
      <xdr:col>25</xdr:col>
      <xdr:colOff>567527</xdr:colOff>
      <xdr:row>35</xdr:row>
      <xdr:rowOff>236628</xdr:rowOff>
    </xdr:to>
    <xdr:graphicFrame macro="">
      <xdr:nvGraphicFramePr>
        <xdr:cNvPr id="68" name="Chart 67">
          <a:extLst>
            <a:ext uri="{FF2B5EF4-FFF2-40B4-BE49-F238E27FC236}">
              <a16:creationId xmlns:a16="http://schemas.microsoft.com/office/drawing/2014/main" id="{00000000-0008-0000-08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149925</xdr:colOff>
      <xdr:row>19</xdr:row>
      <xdr:rowOff>40248</xdr:rowOff>
    </xdr:from>
    <xdr:to>
      <xdr:col>19</xdr:col>
      <xdr:colOff>68498</xdr:colOff>
      <xdr:row>21</xdr:row>
      <xdr:rowOff>52131</xdr:rowOff>
    </xdr:to>
    <xdr:grpSp>
      <xdr:nvGrpSpPr>
        <xdr:cNvPr id="69" name="Group 68">
          <a:extLst>
            <a:ext uri="{FF2B5EF4-FFF2-40B4-BE49-F238E27FC236}">
              <a16:creationId xmlns:a16="http://schemas.microsoft.com/office/drawing/2014/main" id="{00000000-0008-0000-0800-000045000000}"/>
            </a:ext>
          </a:extLst>
        </xdr:cNvPr>
        <xdr:cNvGrpSpPr/>
      </xdr:nvGrpSpPr>
      <xdr:grpSpPr>
        <a:xfrm>
          <a:off x="14489380" y="4820066"/>
          <a:ext cx="2637527" cy="652656"/>
          <a:chOff x="183619" y="365781"/>
          <a:chExt cx="2891710" cy="1338402"/>
        </a:xfrm>
      </xdr:grpSpPr>
      <xdr:grpSp>
        <xdr:nvGrpSpPr>
          <xdr:cNvPr id="70" name="Group 69">
            <a:extLst>
              <a:ext uri="{FF2B5EF4-FFF2-40B4-BE49-F238E27FC236}">
                <a16:creationId xmlns:a16="http://schemas.microsoft.com/office/drawing/2014/main" id="{00000000-0008-0000-0800-000046000000}"/>
              </a:ext>
            </a:extLst>
          </xdr:cNvPr>
          <xdr:cNvGrpSpPr/>
        </xdr:nvGrpSpPr>
        <xdr:grpSpPr>
          <a:xfrm>
            <a:off x="259556" y="365781"/>
            <a:ext cx="2815773" cy="1338402"/>
            <a:chOff x="8428434" y="2522003"/>
            <a:chExt cx="2815773" cy="1338402"/>
          </a:xfrm>
        </xdr:grpSpPr>
        <xdr:sp macro="" textlink="">
          <xdr:nvSpPr>
            <xdr:cNvPr id="72" name="Rounded Rectangle 71">
              <a:extLst>
                <a:ext uri="{FF2B5EF4-FFF2-40B4-BE49-F238E27FC236}">
                  <a16:creationId xmlns:a16="http://schemas.microsoft.com/office/drawing/2014/main" id="{00000000-0008-0000-0800-000048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3" name="Chevron 72">
              <a:extLst>
                <a:ext uri="{FF2B5EF4-FFF2-40B4-BE49-F238E27FC236}">
                  <a16:creationId xmlns:a16="http://schemas.microsoft.com/office/drawing/2014/main" id="{00000000-0008-0000-0800-000049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74" name="TextBox 73">
              <a:hlinkClick xmlns:r="http://schemas.openxmlformats.org/officeDocument/2006/relationships" r:id="rId14"/>
              <a:extLst>
                <a:ext uri="{FF2B5EF4-FFF2-40B4-BE49-F238E27FC236}">
                  <a16:creationId xmlns:a16="http://schemas.microsoft.com/office/drawing/2014/main" id="{00000000-0008-0000-0800-00004A000000}"/>
                </a:ext>
              </a:extLst>
            </xdr:cNvPr>
            <xdr:cNvSpPr txBox="1"/>
          </xdr:nvSpPr>
          <xdr:spPr>
            <a:xfrm>
              <a:off x="8826008" y="2522003"/>
              <a:ext cx="2418199" cy="1338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baseline="0">
                  <a:solidFill>
                    <a:schemeClr val="bg1"/>
                  </a:solidFill>
                  <a:latin typeface="Arial Black" panose="020B0A04020102020204" pitchFamily="34" charset="0"/>
                </a:rPr>
                <a:t>EXPLORE SUGGESTIONS FOR IMPROVEMENTS</a:t>
              </a:r>
              <a:endParaRPr lang="lv-LV" sz="1050" b="0">
                <a:solidFill>
                  <a:schemeClr val="bg1"/>
                </a:solidFill>
                <a:latin typeface="Arial Black" panose="020B0A04020102020204" pitchFamily="34" charset="0"/>
              </a:endParaRPr>
            </a:p>
          </xdr:txBody>
        </xdr:sp>
      </xdr:grpSp>
      <xdr:sp macro="" textlink="">
        <xdr:nvSpPr>
          <xdr:cNvPr id="71" name="TextBox 70">
            <a:extLst>
              <a:ext uri="{FF2B5EF4-FFF2-40B4-BE49-F238E27FC236}">
                <a16:creationId xmlns:a16="http://schemas.microsoft.com/office/drawing/2014/main" id="{00000000-0008-0000-0800-000047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15</xdr:col>
      <xdr:colOff>190499</xdr:colOff>
      <xdr:row>31</xdr:row>
      <xdr:rowOff>17429</xdr:rowOff>
    </xdr:from>
    <xdr:to>
      <xdr:col>19</xdr:col>
      <xdr:colOff>115039</xdr:colOff>
      <xdr:row>33</xdr:row>
      <xdr:rowOff>30079</xdr:rowOff>
    </xdr:to>
    <xdr:grpSp>
      <xdr:nvGrpSpPr>
        <xdr:cNvPr id="75" name="Group 74">
          <a:extLst>
            <a:ext uri="{FF2B5EF4-FFF2-40B4-BE49-F238E27FC236}">
              <a16:creationId xmlns:a16="http://schemas.microsoft.com/office/drawing/2014/main" id="{00000000-0008-0000-0800-00004B000000}"/>
            </a:ext>
          </a:extLst>
        </xdr:cNvPr>
        <xdr:cNvGrpSpPr/>
      </xdr:nvGrpSpPr>
      <xdr:grpSpPr>
        <a:xfrm>
          <a:off x="14529954" y="7983793"/>
          <a:ext cx="2643494" cy="636104"/>
          <a:chOff x="183619" y="339583"/>
          <a:chExt cx="2891710" cy="1338403"/>
        </a:xfrm>
      </xdr:grpSpPr>
      <xdr:grpSp>
        <xdr:nvGrpSpPr>
          <xdr:cNvPr id="76" name="Group 75">
            <a:extLst>
              <a:ext uri="{FF2B5EF4-FFF2-40B4-BE49-F238E27FC236}">
                <a16:creationId xmlns:a16="http://schemas.microsoft.com/office/drawing/2014/main" id="{00000000-0008-0000-0800-00004C000000}"/>
              </a:ext>
            </a:extLst>
          </xdr:cNvPr>
          <xdr:cNvGrpSpPr/>
        </xdr:nvGrpSpPr>
        <xdr:grpSpPr>
          <a:xfrm>
            <a:off x="259556" y="339583"/>
            <a:ext cx="2815773" cy="1338403"/>
            <a:chOff x="8428434" y="2495805"/>
            <a:chExt cx="2815773" cy="1338403"/>
          </a:xfrm>
        </xdr:grpSpPr>
        <xdr:sp macro="" textlink="">
          <xdr:nvSpPr>
            <xdr:cNvPr id="78" name="Rounded Rectangle 77">
              <a:extLst>
                <a:ext uri="{FF2B5EF4-FFF2-40B4-BE49-F238E27FC236}">
                  <a16:creationId xmlns:a16="http://schemas.microsoft.com/office/drawing/2014/main" id="{00000000-0008-0000-0800-00004E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79" name="Chevron 78">
              <a:extLst>
                <a:ext uri="{FF2B5EF4-FFF2-40B4-BE49-F238E27FC236}">
                  <a16:creationId xmlns:a16="http://schemas.microsoft.com/office/drawing/2014/main" id="{00000000-0008-0000-0800-00004F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0" name="TextBox 79">
              <a:hlinkClick xmlns:r="http://schemas.openxmlformats.org/officeDocument/2006/relationships" r:id="rId15"/>
              <a:extLst>
                <a:ext uri="{FF2B5EF4-FFF2-40B4-BE49-F238E27FC236}">
                  <a16:creationId xmlns:a16="http://schemas.microsoft.com/office/drawing/2014/main" id="{00000000-0008-0000-0800-000050000000}"/>
                </a:ext>
              </a:extLst>
            </xdr:cNvPr>
            <xdr:cNvSpPr txBox="1"/>
          </xdr:nvSpPr>
          <xdr:spPr>
            <a:xfrm>
              <a:off x="8826008" y="2495805"/>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baseline="0">
                  <a:solidFill>
                    <a:schemeClr val="bg1"/>
                  </a:solidFill>
                  <a:latin typeface="Arial Black" panose="020B0A04020102020204" pitchFamily="34" charset="0"/>
                </a:rPr>
                <a:t>EXPLORE SUGGESTIONS FOR IMPROVEMENTS</a:t>
              </a:r>
              <a:endParaRPr lang="lv-LV" sz="1050" b="0">
                <a:solidFill>
                  <a:schemeClr val="bg1"/>
                </a:solidFill>
                <a:latin typeface="Arial Black" panose="020B0A04020102020204" pitchFamily="34" charset="0"/>
              </a:endParaRPr>
            </a:p>
          </xdr:txBody>
        </xdr:sp>
      </xdr:grpSp>
      <xdr:sp macro="" textlink="">
        <xdr:nvSpPr>
          <xdr:cNvPr id="77" name="TextBox 76">
            <a:extLst>
              <a:ext uri="{FF2B5EF4-FFF2-40B4-BE49-F238E27FC236}">
                <a16:creationId xmlns:a16="http://schemas.microsoft.com/office/drawing/2014/main" id="{00000000-0008-0000-0800-00004D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11</xdr:col>
      <xdr:colOff>599472</xdr:colOff>
      <xdr:row>37</xdr:row>
      <xdr:rowOff>235028</xdr:rowOff>
    </xdr:from>
    <xdr:to>
      <xdr:col>16</xdr:col>
      <xdr:colOff>213303</xdr:colOff>
      <xdr:row>39</xdr:row>
      <xdr:rowOff>182361</xdr:rowOff>
    </xdr:to>
    <xdr:grpSp>
      <xdr:nvGrpSpPr>
        <xdr:cNvPr id="81" name="Group 80">
          <a:extLst>
            <a:ext uri="{FF2B5EF4-FFF2-40B4-BE49-F238E27FC236}">
              <a16:creationId xmlns:a16="http://schemas.microsoft.com/office/drawing/2014/main" id="{00000000-0008-0000-0800-000051000000}"/>
            </a:ext>
          </a:extLst>
        </xdr:cNvPr>
        <xdr:cNvGrpSpPr/>
      </xdr:nvGrpSpPr>
      <xdr:grpSpPr>
        <a:xfrm>
          <a:off x="12514381" y="9794664"/>
          <a:ext cx="2644513" cy="622742"/>
          <a:chOff x="183619" y="325518"/>
          <a:chExt cx="2891710" cy="1338403"/>
        </a:xfrm>
      </xdr:grpSpPr>
      <xdr:grpSp>
        <xdr:nvGrpSpPr>
          <xdr:cNvPr id="82" name="Group 81">
            <a:extLst>
              <a:ext uri="{FF2B5EF4-FFF2-40B4-BE49-F238E27FC236}">
                <a16:creationId xmlns:a16="http://schemas.microsoft.com/office/drawing/2014/main" id="{00000000-0008-0000-0800-000052000000}"/>
              </a:ext>
            </a:extLst>
          </xdr:cNvPr>
          <xdr:cNvGrpSpPr/>
        </xdr:nvGrpSpPr>
        <xdr:grpSpPr>
          <a:xfrm>
            <a:off x="259556" y="325518"/>
            <a:ext cx="2815773" cy="1338403"/>
            <a:chOff x="8428434" y="2481740"/>
            <a:chExt cx="2815773" cy="1338403"/>
          </a:xfrm>
        </xdr:grpSpPr>
        <xdr:sp macro="" textlink="">
          <xdr:nvSpPr>
            <xdr:cNvPr id="84" name="Rounded Rectangle 83">
              <a:extLst>
                <a:ext uri="{FF2B5EF4-FFF2-40B4-BE49-F238E27FC236}">
                  <a16:creationId xmlns:a16="http://schemas.microsoft.com/office/drawing/2014/main" id="{00000000-0008-0000-0800-000054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85" name="Chevron 84">
              <a:extLst>
                <a:ext uri="{FF2B5EF4-FFF2-40B4-BE49-F238E27FC236}">
                  <a16:creationId xmlns:a16="http://schemas.microsoft.com/office/drawing/2014/main" id="{00000000-0008-0000-0800-000055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86" name="TextBox 85">
              <a:hlinkClick xmlns:r="http://schemas.openxmlformats.org/officeDocument/2006/relationships" r:id="rId16"/>
              <a:extLst>
                <a:ext uri="{FF2B5EF4-FFF2-40B4-BE49-F238E27FC236}">
                  <a16:creationId xmlns:a16="http://schemas.microsoft.com/office/drawing/2014/main" id="{00000000-0008-0000-0800-000056000000}"/>
                </a:ext>
              </a:extLst>
            </xdr:cNvPr>
            <xdr:cNvSpPr txBox="1"/>
          </xdr:nvSpPr>
          <xdr:spPr>
            <a:xfrm>
              <a:off x="8826008" y="2481740"/>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baseline="0">
                  <a:solidFill>
                    <a:schemeClr val="bg1"/>
                  </a:solidFill>
                  <a:latin typeface="Arial Black" panose="020B0A04020102020204" pitchFamily="34" charset="0"/>
                </a:rPr>
                <a:t>EXPLORE SUGGESTIONS FOR IMPROVEMENTS</a:t>
              </a:r>
              <a:endParaRPr lang="lv-LV" sz="1050" b="0">
                <a:solidFill>
                  <a:schemeClr val="bg1"/>
                </a:solidFill>
                <a:latin typeface="Arial Black" panose="020B0A04020102020204" pitchFamily="34" charset="0"/>
              </a:endParaRPr>
            </a:p>
          </xdr:txBody>
        </xdr:sp>
      </xdr:grpSp>
      <xdr:sp macro="" textlink="">
        <xdr:nvSpPr>
          <xdr:cNvPr id="83" name="TextBox 82">
            <a:extLst>
              <a:ext uri="{FF2B5EF4-FFF2-40B4-BE49-F238E27FC236}">
                <a16:creationId xmlns:a16="http://schemas.microsoft.com/office/drawing/2014/main" id="{00000000-0008-0000-0800-000053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2</xdr:col>
      <xdr:colOff>3564915</xdr:colOff>
      <xdr:row>0</xdr:row>
      <xdr:rowOff>4028</xdr:rowOff>
    </xdr:from>
    <xdr:to>
      <xdr:col>4</xdr:col>
      <xdr:colOff>295604</xdr:colOff>
      <xdr:row>3</xdr:row>
      <xdr:rowOff>14652</xdr:rowOff>
    </xdr:to>
    <xdr:grpSp>
      <xdr:nvGrpSpPr>
        <xdr:cNvPr id="87" name="Group 86">
          <a:extLst>
            <a:ext uri="{FF2B5EF4-FFF2-40B4-BE49-F238E27FC236}">
              <a16:creationId xmlns:a16="http://schemas.microsoft.com/office/drawing/2014/main" id="{00000000-0008-0000-0800-000057000000}"/>
            </a:ext>
          </a:extLst>
        </xdr:cNvPr>
        <xdr:cNvGrpSpPr/>
      </xdr:nvGrpSpPr>
      <xdr:grpSpPr>
        <a:xfrm>
          <a:off x="4777188" y="4028"/>
          <a:ext cx="2878643" cy="634079"/>
          <a:chOff x="214602" y="178189"/>
          <a:chExt cx="2881382" cy="1331182"/>
        </a:xfrm>
      </xdr:grpSpPr>
      <xdr:grpSp>
        <xdr:nvGrpSpPr>
          <xdr:cNvPr id="88" name="Group 87">
            <a:extLst>
              <a:ext uri="{FF2B5EF4-FFF2-40B4-BE49-F238E27FC236}">
                <a16:creationId xmlns:a16="http://schemas.microsoft.com/office/drawing/2014/main" id="{00000000-0008-0000-0800-000058000000}"/>
              </a:ext>
            </a:extLst>
          </xdr:cNvPr>
          <xdr:cNvGrpSpPr/>
        </xdr:nvGrpSpPr>
        <xdr:grpSpPr>
          <a:xfrm>
            <a:off x="259556" y="178189"/>
            <a:ext cx="2836428" cy="1331182"/>
            <a:chOff x="8428434" y="2334411"/>
            <a:chExt cx="2836428" cy="1331182"/>
          </a:xfrm>
        </xdr:grpSpPr>
        <xdr:sp macro="" textlink="">
          <xdr:nvSpPr>
            <xdr:cNvPr id="90" name="Rounded Rectangle 89">
              <a:extLst>
                <a:ext uri="{FF2B5EF4-FFF2-40B4-BE49-F238E27FC236}">
                  <a16:creationId xmlns:a16="http://schemas.microsoft.com/office/drawing/2014/main" id="{00000000-0008-0000-0800-00005A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1" name="Chevron 90">
              <a:extLst>
                <a:ext uri="{FF2B5EF4-FFF2-40B4-BE49-F238E27FC236}">
                  <a16:creationId xmlns:a16="http://schemas.microsoft.com/office/drawing/2014/main" id="{00000000-0008-0000-0800-00005B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2" name="TextBox 91">
              <a:hlinkClick xmlns:r="http://schemas.openxmlformats.org/officeDocument/2006/relationships" r:id="rId17"/>
              <a:extLst>
                <a:ext uri="{FF2B5EF4-FFF2-40B4-BE49-F238E27FC236}">
                  <a16:creationId xmlns:a16="http://schemas.microsoft.com/office/drawing/2014/main" id="{00000000-0008-0000-0800-00005C000000}"/>
                </a:ext>
              </a:extLst>
            </xdr:cNvPr>
            <xdr:cNvSpPr txBox="1"/>
          </xdr:nvSpPr>
          <xdr:spPr>
            <a:xfrm>
              <a:off x="8846663" y="2334411"/>
              <a:ext cx="2418199" cy="1331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COMMITMENT &amp; MANAGEMENT</a:t>
              </a:r>
              <a:endParaRPr lang="lv-LV" sz="1200" b="0">
                <a:solidFill>
                  <a:schemeClr val="bg1"/>
                </a:solidFill>
                <a:latin typeface="Arial Black" panose="020B0A04020102020204" pitchFamily="34" charset="0"/>
              </a:endParaRPr>
            </a:p>
          </xdr:txBody>
        </xdr:sp>
      </xdr:grpSp>
      <xdr:sp macro="" textlink="">
        <xdr:nvSpPr>
          <xdr:cNvPr id="89" name="TextBox 88">
            <a:extLst>
              <a:ext uri="{FF2B5EF4-FFF2-40B4-BE49-F238E27FC236}">
                <a16:creationId xmlns:a16="http://schemas.microsoft.com/office/drawing/2014/main" id="{00000000-0008-0000-0800-000059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1</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4</xdr:col>
      <xdr:colOff>210207</xdr:colOff>
      <xdr:row>4</xdr:row>
      <xdr:rowOff>59120</xdr:rowOff>
    </xdr:from>
    <xdr:to>
      <xdr:col>8</xdr:col>
      <xdr:colOff>156811</xdr:colOff>
      <xdr:row>6</xdr:row>
      <xdr:rowOff>205070</xdr:rowOff>
    </xdr:to>
    <xdr:grpSp>
      <xdr:nvGrpSpPr>
        <xdr:cNvPr id="93" name="Group 92">
          <a:hlinkClick xmlns:r="http://schemas.openxmlformats.org/officeDocument/2006/relationships" r:id="rId6"/>
          <a:extLst>
            <a:ext uri="{FF2B5EF4-FFF2-40B4-BE49-F238E27FC236}">
              <a16:creationId xmlns:a16="http://schemas.microsoft.com/office/drawing/2014/main" id="{00000000-0008-0000-0800-00005D000000}"/>
            </a:ext>
          </a:extLst>
        </xdr:cNvPr>
        <xdr:cNvGrpSpPr/>
      </xdr:nvGrpSpPr>
      <xdr:grpSpPr>
        <a:xfrm>
          <a:off x="7570434" y="873075"/>
          <a:ext cx="2682877" cy="544268"/>
          <a:chOff x="214602" y="202891"/>
          <a:chExt cx="2719098" cy="1103479"/>
        </a:xfrm>
      </xdr:grpSpPr>
      <xdr:grpSp>
        <xdr:nvGrpSpPr>
          <xdr:cNvPr id="94" name="Group 93">
            <a:extLst>
              <a:ext uri="{FF2B5EF4-FFF2-40B4-BE49-F238E27FC236}">
                <a16:creationId xmlns:a16="http://schemas.microsoft.com/office/drawing/2014/main" id="{00000000-0008-0000-0800-00005E000000}"/>
              </a:ext>
            </a:extLst>
          </xdr:cNvPr>
          <xdr:cNvGrpSpPr/>
        </xdr:nvGrpSpPr>
        <xdr:grpSpPr>
          <a:xfrm>
            <a:off x="259556" y="202891"/>
            <a:ext cx="2674144" cy="1103479"/>
            <a:chOff x="8428434" y="2359113"/>
            <a:chExt cx="2674144" cy="1103479"/>
          </a:xfrm>
        </xdr:grpSpPr>
        <xdr:sp macro="" textlink="">
          <xdr:nvSpPr>
            <xdr:cNvPr id="96" name="Rounded Rectangle 95">
              <a:extLst>
                <a:ext uri="{FF2B5EF4-FFF2-40B4-BE49-F238E27FC236}">
                  <a16:creationId xmlns:a16="http://schemas.microsoft.com/office/drawing/2014/main" id="{00000000-0008-0000-0800-000060000000}"/>
                </a:ext>
              </a:extLst>
            </xdr:cNvPr>
            <xdr:cNvSpPr/>
          </xdr:nvSpPr>
          <xdr:spPr>
            <a:xfrm>
              <a:off x="8428434" y="2539603"/>
              <a:ext cx="2674144" cy="71794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97" name="Chevron 96">
              <a:extLst>
                <a:ext uri="{FF2B5EF4-FFF2-40B4-BE49-F238E27FC236}">
                  <a16:creationId xmlns:a16="http://schemas.microsoft.com/office/drawing/2014/main" id="{00000000-0008-0000-0800-000061000000}"/>
                </a:ext>
              </a:extLst>
            </xdr:cNvPr>
            <xdr:cNvSpPr/>
          </xdr:nvSpPr>
          <xdr:spPr>
            <a:xfrm>
              <a:off x="8500441" y="2664025"/>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98" name="TextBox 97">
              <a:hlinkClick xmlns:r="http://schemas.openxmlformats.org/officeDocument/2006/relationships" r:id="rId18"/>
              <a:extLst>
                <a:ext uri="{FF2B5EF4-FFF2-40B4-BE49-F238E27FC236}">
                  <a16:creationId xmlns:a16="http://schemas.microsoft.com/office/drawing/2014/main" id="{00000000-0008-0000-0800-000062000000}"/>
                </a:ext>
              </a:extLst>
            </xdr:cNvPr>
            <xdr:cNvSpPr txBox="1"/>
          </xdr:nvSpPr>
          <xdr:spPr>
            <a:xfrm>
              <a:off x="8846664" y="2359113"/>
              <a:ext cx="2227980" cy="110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200" b="0" baseline="0">
                  <a:solidFill>
                    <a:schemeClr val="bg1"/>
                  </a:solidFill>
                  <a:latin typeface="Arial Black" panose="020B0A04020102020204" pitchFamily="34" charset="0"/>
                </a:rPr>
                <a:t>HOME OWNER SEGMENT</a:t>
              </a:r>
              <a:endParaRPr lang="lv-LV" sz="1200" b="0">
                <a:solidFill>
                  <a:schemeClr val="bg1"/>
                </a:solidFill>
                <a:latin typeface="Arial Black" panose="020B0A04020102020204" pitchFamily="34" charset="0"/>
              </a:endParaRPr>
            </a:p>
          </xdr:txBody>
        </xdr:sp>
      </xdr:grpSp>
      <xdr:sp macro="" textlink="">
        <xdr:nvSpPr>
          <xdr:cNvPr id="95" name="TextBox 94">
            <a:extLst>
              <a:ext uri="{FF2B5EF4-FFF2-40B4-BE49-F238E27FC236}">
                <a16:creationId xmlns:a16="http://schemas.microsoft.com/office/drawing/2014/main" id="{00000000-0008-0000-0800-00005F000000}"/>
              </a:ext>
            </a:extLst>
          </xdr:cNvPr>
          <xdr:cNvSpPr txBox="1"/>
        </xdr:nvSpPr>
        <xdr:spPr>
          <a:xfrm>
            <a:off x="214602" y="383698"/>
            <a:ext cx="762003" cy="666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baseline="0">
                <a:solidFill>
                  <a:schemeClr val="tx1">
                    <a:lumMod val="85000"/>
                    <a:lumOff val="15000"/>
                  </a:schemeClr>
                </a:solidFill>
                <a:latin typeface="Arial Black" panose="020B0A04020102020204" pitchFamily="34" charset="0"/>
              </a:rPr>
              <a:t>6</a:t>
            </a:r>
            <a:endParaRPr lang="lv-LV" sz="1400" b="0">
              <a:solidFill>
                <a:schemeClr val="tx1">
                  <a:lumMod val="85000"/>
                  <a:lumOff val="15000"/>
                </a:schemeClr>
              </a:solidFill>
              <a:latin typeface="Arial Black" panose="020B0A04020102020204" pitchFamily="34" charset="0"/>
            </a:endParaRPr>
          </a:p>
        </xdr:txBody>
      </xdr:sp>
    </xdr:grpSp>
    <xdr:clientData/>
  </xdr:twoCellAnchor>
  <xdr:twoCellAnchor>
    <xdr:from>
      <xdr:col>15</xdr:col>
      <xdr:colOff>122894</xdr:colOff>
      <xdr:row>41</xdr:row>
      <xdr:rowOff>10927</xdr:rowOff>
    </xdr:from>
    <xdr:to>
      <xdr:col>19</xdr:col>
      <xdr:colOff>90452</xdr:colOff>
      <xdr:row>43</xdr:row>
      <xdr:rowOff>145471</xdr:rowOff>
    </xdr:to>
    <xdr:grpSp>
      <xdr:nvGrpSpPr>
        <xdr:cNvPr id="99" name="Group 98">
          <a:extLst>
            <a:ext uri="{FF2B5EF4-FFF2-40B4-BE49-F238E27FC236}">
              <a16:creationId xmlns:a16="http://schemas.microsoft.com/office/drawing/2014/main" id="{00000000-0008-0000-0800-000063000000}"/>
            </a:ext>
          </a:extLst>
        </xdr:cNvPr>
        <xdr:cNvGrpSpPr/>
      </xdr:nvGrpSpPr>
      <xdr:grpSpPr>
        <a:xfrm>
          <a:off x="14462349" y="10730882"/>
          <a:ext cx="2686512" cy="619453"/>
          <a:chOff x="183619" y="339002"/>
          <a:chExt cx="2891710" cy="1338403"/>
        </a:xfrm>
      </xdr:grpSpPr>
      <xdr:grpSp>
        <xdr:nvGrpSpPr>
          <xdr:cNvPr id="100" name="Group 99">
            <a:extLst>
              <a:ext uri="{FF2B5EF4-FFF2-40B4-BE49-F238E27FC236}">
                <a16:creationId xmlns:a16="http://schemas.microsoft.com/office/drawing/2014/main" id="{00000000-0008-0000-0800-000064000000}"/>
              </a:ext>
            </a:extLst>
          </xdr:cNvPr>
          <xdr:cNvGrpSpPr/>
        </xdr:nvGrpSpPr>
        <xdr:grpSpPr>
          <a:xfrm>
            <a:off x="259556" y="339002"/>
            <a:ext cx="2815773" cy="1338403"/>
            <a:chOff x="8428434" y="2495224"/>
            <a:chExt cx="2815773" cy="1338403"/>
          </a:xfrm>
        </xdr:grpSpPr>
        <xdr:sp macro="" textlink="">
          <xdr:nvSpPr>
            <xdr:cNvPr id="102" name="Rounded Rectangle 101">
              <a:extLst>
                <a:ext uri="{FF2B5EF4-FFF2-40B4-BE49-F238E27FC236}">
                  <a16:creationId xmlns:a16="http://schemas.microsoft.com/office/drawing/2014/main" id="{00000000-0008-0000-0800-000066000000}"/>
                </a:ext>
              </a:extLst>
            </xdr:cNvPr>
            <xdr:cNvSpPr/>
          </xdr:nvSpPr>
          <xdr:spPr>
            <a:xfrm>
              <a:off x="8428434" y="2539602"/>
              <a:ext cx="2674144" cy="900377"/>
            </a:xfrm>
            <a:prstGeom prst="roundRect">
              <a:avLst>
                <a:gd name="adj" fmla="val 7334"/>
              </a:avLst>
            </a:prstGeom>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p>
          </xdr:txBody>
        </xdr:sp>
        <xdr:sp macro="" textlink="">
          <xdr:nvSpPr>
            <xdr:cNvPr id="103" name="Chevron 102">
              <a:extLst>
                <a:ext uri="{FF2B5EF4-FFF2-40B4-BE49-F238E27FC236}">
                  <a16:creationId xmlns:a16="http://schemas.microsoft.com/office/drawing/2014/main" id="{00000000-0008-0000-0800-000067000000}"/>
                </a:ext>
              </a:extLst>
            </xdr:cNvPr>
            <xdr:cNvSpPr/>
          </xdr:nvSpPr>
          <xdr:spPr>
            <a:xfrm>
              <a:off x="8469458" y="2762437"/>
              <a:ext cx="533400" cy="471070"/>
            </a:xfrm>
            <a:prstGeom prst="chevron">
              <a:avLst/>
            </a:prstGeom>
            <a:solidFill>
              <a:schemeClr val="accent6">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lv-LV" sz="1100">
                <a:solidFill>
                  <a:schemeClr val="tx1"/>
                </a:solidFill>
              </a:endParaRPr>
            </a:p>
          </xdr:txBody>
        </xdr:sp>
        <xdr:sp macro="" textlink="">
          <xdr:nvSpPr>
            <xdr:cNvPr id="104" name="TextBox 103">
              <a:hlinkClick xmlns:r="http://schemas.openxmlformats.org/officeDocument/2006/relationships" r:id="rId19"/>
              <a:extLst>
                <a:ext uri="{FF2B5EF4-FFF2-40B4-BE49-F238E27FC236}">
                  <a16:creationId xmlns:a16="http://schemas.microsoft.com/office/drawing/2014/main" id="{00000000-0008-0000-0800-000068000000}"/>
                </a:ext>
              </a:extLst>
            </xdr:cNvPr>
            <xdr:cNvSpPr txBox="1"/>
          </xdr:nvSpPr>
          <xdr:spPr>
            <a:xfrm>
              <a:off x="8826008" y="2495224"/>
              <a:ext cx="2418199" cy="1338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050" b="0" baseline="0">
                  <a:solidFill>
                    <a:schemeClr val="bg1"/>
                  </a:solidFill>
                  <a:latin typeface="Arial Black" panose="020B0A04020102020204" pitchFamily="34" charset="0"/>
                </a:rPr>
                <a:t>EXPLORE SUGGESTIONS FOR IMPROVEMENTS</a:t>
              </a:r>
              <a:endParaRPr lang="lv-LV" sz="1050" b="0">
                <a:solidFill>
                  <a:schemeClr val="bg1"/>
                </a:solidFill>
                <a:latin typeface="Arial Black" panose="020B0A04020102020204" pitchFamily="34" charset="0"/>
              </a:endParaRPr>
            </a:p>
          </xdr:txBody>
        </xdr:sp>
      </xdr:grpSp>
      <xdr:sp macro="" textlink="">
        <xdr:nvSpPr>
          <xdr:cNvPr id="101" name="TextBox 100">
            <a:extLst>
              <a:ext uri="{FF2B5EF4-FFF2-40B4-BE49-F238E27FC236}">
                <a16:creationId xmlns:a16="http://schemas.microsoft.com/office/drawing/2014/main" id="{00000000-0008-0000-0800-000065000000}"/>
              </a:ext>
            </a:extLst>
          </xdr:cNvPr>
          <xdr:cNvSpPr txBox="1"/>
        </xdr:nvSpPr>
        <xdr:spPr>
          <a:xfrm>
            <a:off x="183619" y="482108"/>
            <a:ext cx="762003" cy="66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lv-LV" sz="1400" b="0">
                <a:solidFill>
                  <a:schemeClr val="tx1">
                    <a:lumMod val="85000"/>
                    <a:lumOff val="15000"/>
                  </a:schemeClr>
                </a:solidFill>
                <a:latin typeface="Arial Black" panose="020B0A04020102020204" pitchFamily="34" charset="0"/>
              </a:rPr>
              <a:t>!</a:t>
            </a:r>
          </a:p>
        </xdr:txBody>
      </xdr:sp>
    </xdr:grpSp>
    <xdr:clientData/>
  </xdr:twoCellAnchor>
  <xdr:twoCellAnchor>
    <xdr:from>
      <xdr:col>18</xdr:col>
      <xdr:colOff>254936</xdr:colOff>
      <xdr:row>30</xdr:row>
      <xdr:rowOff>117662</xdr:rowOff>
    </xdr:from>
    <xdr:to>
      <xdr:col>25</xdr:col>
      <xdr:colOff>567560</xdr:colOff>
      <xdr:row>56</xdr:row>
      <xdr:rowOff>154129</xdr:rowOff>
    </xdr:to>
    <xdr:graphicFrame macro="">
      <xdr:nvGraphicFramePr>
        <xdr:cNvPr id="105" name="Chart 104">
          <a:extLst>
            <a:ext uri="{FF2B5EF4-FFF2-40B4-BE49-F238E27FC236}">
              <a16:creationId xmlns:a16="http://schemas.microsoft.com/office/drawing/2014/main" id="{00000000-0008-0000-0800-00006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ancesco.romagnoli\AppData\Local\Microsoft\Windows\Temporary%20Internet%20Files\Content.Outlook\FP5S1MTL\Capacity-assessment-tool-RTU-DRAFT-v.1.1_with_CBS_Ai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Boarder selection"/>
      <sheetName val="1_Commitment&amp;Management"/>
      <sheetName val="2_EnergyPlanning"/>
      <sheetName val="3_Implementation"/>
      <sheetName val="4_Resources"/>
      <sheetName val="5_Infrastructure"/>
      <sheetName val="Cpacity Assessment Results"/>
      <sheetName val="S_1"/>
      <sheetName val="S_2"/>
      <sheetName val="S_3"/>
      <sheetName val="S_4"/>
      <sheetName val="S_5"/>
      <sheetName val="CBS Database"/>
    </sheetNames>
    <sheetDataSet>
      <sheetData sheetId="0"/>
      <sheetData sheetId="1"/>
      <sheetData sheetId="2">
        <row r="7">
          <cell r="B7" t="str">
            <v>Dimension of Capacity - COMMITMENT AND MANAGEMENT</v>
          </cell>
        </row>
        <row r="10">
          <cell r="B10" t="str">
            <v>Management Commitment</v>
          </cell>
        </row>
        <row r="19">
          <cell r="B19" t="str">
            <v xml:space="preserve">Energy Strategy &amp; Action Plan </v>
          </cell>
        </row>
        <row r="29">
          <cell r="B29" t="str">
            <v>Management &amp; Stakeholders</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hyperlink" Target="https://canvanizer.com/new/business-model-canvas" TargetMode="External"/><Relationship Id="rId2" Type="http://schemas.openxmlformats.org/officeDocument/2006/relationships/hyperlink" Target="https://www1.eere.energy.gov/manufacturing/resources/pdfs/leaderbaselinestepsguideline.pdf" TargetMode="External"/><Relationship Id="rId1" Type="http://schemas.openxmlformats.org/officeDocument/2006/relationships/hyperlink" Target="https://www.strategyzer.com/canvas/value-proposition-canvas" TargetMode="External"/><Relationship Id="rId5" Type="http://schemas.openxmlformats.org/officeDocument/2006/relationships/printerSettings" Target="../printerSettings/printerSettings10.bin"/><Relationship Id="rId4" Type="http://schemas.openxmlformats.org/officeDocument/2006/relationships/hyperlink" Target="https://en.wikipedia.org/wiki/PDCA"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6.xml"/><Relationship Id="rId18" Type="http://schemas.openxmlformats.org/officeDocument/2006/relationships/ctrlProp" Target="../ctrlProps/ctrlProp21.xml"/><Relationship Id="rId26" Type="http://schemas.openxmlformats.org/officeDocument/2006/relationships/ctrlProp" Target="../ctrlProps/ctrlProp29.xml"/><Relationship Id="rId39" Type="http://schemas.openxmlformats.org/officeDocument/2006/relationships/ctrlProp" Target="../ctrlProps/ctrlProp42.x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trlProp" Target="../ctrlProps/ctrlProp53.xml"/><Relationship Id="rId55" Type="http://schemas.openxmlformats.org/officeDocument/2006/relationships/ctrlProp" Target="../ctrlProps/ctrlProp58.xml"/><Relationship Id="rId7"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9.xml"/><Relationship Id="rId29" Type="http://schemas.openxmlformats.org/officeDocument/2006/relationships/ctrlProp" Target="../ctrlProps/ctrlProp32.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3" Type="http://schemas.openxmlformats.org/officeDocument/2006/relationships/ctrlProp" Target="../ctrlProps/ctrlProp56.xml"/><Relationship Id="rId5" Type="http://schemas.openxmlformats.org/officeDocument/2006/relationships/ctrlProp" Target="../ctrlProps/ctrlProp8.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56" Type="http://schemas.openxmlformats.org/officeDocument/2006/relationships/ctrlProp" Target="../ctrlProps/ctrlProp59.xml"/><Relationship Id="rId8" Type="http://schemas.openxmlformats.org/officeDocument/2006/relationships/ctrlProp" Target="../ctrlProps/ctrlProp11.xml"/><Relationship Id="rId51" Type="http://schemas.openxmlformats.org/officeDocument/2006/relationships/ctrlProp" Target="../ctrlProps/ctrlProp54.xml"/><Relationship Id="rId3" Type="http://schemas.openxmlformats.org/officeDocument/2006/relationships/vmlDrawing" Target="../drawings/vmlDrawing2.v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20" Type="http://schemas.openxmlformats.org/officeDocument/2006/relationships/ctrlProp" Target="../ctrlProps/ctrlProp23.xml"/><Relationship Id="rId41" Type="http://schemas.openxmlformats.org/officeDocument/2006/relationships/ctrlProp" Target="../ctrlProps/ctrlProp44.xml"/><Relationship Id="rId54" Type="http://schemas.openxmlformats.org/officeDocument/2006/relationships/ctrlProp" Target="../ctrlProps/ctrlProp57.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57" Type="http://schemas.openxmlformats.org/officeDocument/2006/relationships/ctrlProp" Target="../ctrlProps/ctrlProp60.xml"/><Relationship Id="rId10" Type="http://schemas.openxmlformats.org/officeDocument/2006/relationships/ctrlProp" Target="../ctrlProps/ctrlProp13.xml"/><Relationship Id="rId31" Type="http://schemas.openxmlformats.org/officeDocument/2006/relationships/ctrlProp" Target="../ctrlProps/ctrlProp34.xml"/><Relationship Id="rId44" Type="http://schemas.openxmlformats.org/officeDocument/2006/relationships/ctrlProp" Target="../ctrlProps/ctrlProp47.xml"/><Relationship Id="rId52" Type="http://schemas.openxmlformats.org/officeDocument/2006/relationships/ctrlProp" Target="../ctrlProps/ctrlProp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18" Type="http://schemas.openxmlformats.org/officeDocument/2006/relationships/ctrlProp" Target="../ctrlProps/ctrlProp75.xml"/><Relationship Id="rId26" Type="http://schemas.openxmlformats.org/officeDocument/2006/relationships/ctrlProp" Target="../ctrlProps/ctrlProp83.xml"/><Relationship Id="rId3" Type="http://schemas.openxmlformats.org/officeDocument/2006/relationships/vmlDrawing" Target="../drawings/vmlDrawing3.vml"/><Relationship Id="rId21" Type="http://schemas.openxmlformats.org/officeDocument/2006/relationships/ctrlProp" Target="../ctrlProps/ctrlProp78.xml"/><Relationship Id="rId7" Type="http://schemas.openxmlformats.org/officeDocument/2006/relationships/ctrlProp" Target="../ctrlProps/ctrlProp64.xml"/><Relationship Id="rId12" Type="http://schemas.openxmlformats.org/officeDocument/2006/relationships/ctrlProp" Target="../ctrlProps/ctrlProp69.xml"/><Relationship Id="rId17" Type="http://schemas.openxmlformats.org/officeDocument/2006/relationships/ctrlProp" Target="../ctrlProps/ctrlProp74.xml"/><Relationship Id="rId25" Type="http://schemas.openxmlformats.org/officeDocument/2006/relationships/ctrlProp" Target="../ctrlProps/ctrlProp82.xml"/><Relationship Id="rId2" Type="http://schemas.openxmlformats.org/officeDocument/2006/relationships/drawing" Target="../drawings/drawing4.xml"/><Relationship Id="rId16" Type="http://schemas.openxmlformats.org/officeDocument/2006/relationships/ctrlProp" Target="../ctrlProps/ctrlProp73.xml"/><Relationship Id="rId20" Type="http://schemas.openxmlformats.org/officeDocument/2006/relationships/ctrlProp" Target="../ctrlProps/ctrlProp77.xml"/><Relationship Id="rId29" Type="http://schemas.openxmlformats.org/officeDocument/2006/relationships/ctrlProp" Target="../ctrlProps/ctrlProp86.xml"/><Relationship Id="rId1" Type="http://schemas.openxmlformats.org/officeDocument/2006/relationships/printerSettings" Target="../printerSettings/printerSettings3.bin"/><Relationship Id="rId6" Type="http://schemas.openxmlformats.org/officeDocument/2006/relationships/ctrlProp" Target="../ctrlProps/ctrlProp63.xml"/><Relationship Id="rId11" Type="http://schemas.openxmlformats.org/officeDocument/2006/relationships/ctrlProp" Target="../ctrlProps/ctrlProp68.xml"/><Relationship Id="rId24" Type="http://schemas.openxmlformats.org/officeDocument/2006/relationships/ctrlProp" Target="../ctrlProps/ctrlProp81.xml"/><Relationship Id="rId32" Type="http://schemas.openxmlformats.org/officeDocument/2006/relationships/ctrlProp" Target="../ctrlProps/ctrlProp89.xml"/><Relationship Id="rId5" Type="http://schemas.openxmlformats.org/officeDocument/2006/relationships/ctrlProp" Target="../ctrlProps/ctrlProp62.xml"/><Relationship Id="rId15" Type="http://schemas.openxmlformats.org/officeDocument/2006/relationships/ctrlProp" Target="../ctrlProps/ctrlProp72.xml"/><Relationship Id="rId23" Type="http://schemas.openxmlformats.org/officeDocument/2006/relationships/ctrlProp" Target="../ctrlProps/ctrlProp80.xml"/><Relationship Id="rId28" Type="http://schemas.openxmlformats.org/officeDocument/2006/relationships/ctrlProp" Target="../ctrlProps/ctrlProp85.xml"/><Relationship Id="rId10" Type="http://schemas.openxmlformats.org/officeDocument/2006/relationships/ctrlProp" Target="../ctrlProps/ctrlProp67.xml"/><Relationship Id="rId19" Type="http://schemas.openxmlformats.org/officeDocument/2006/relationships/ctrlProp" Target="../ctrlProps/ctrlProp76.xml"/><Relationship Id="rId31" Type="http://schemas.openxmlformats.org/officeDocument/2006/relationships/ctrlProp" Target="../ctrlProps/ctrlProp88.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 Id="rId27" Type="http://schemas.openxmlformats.org/officeDocument/2006/relationships/ctrlProp" Target="../ctrlProps/ctrlProp84.xml"/><Relationship Id="rId30" Type="http://schemas.openxmlformats.org/officeDocument/2006/relationships/ctrlProp" Target="../ctrlProps/ctrlProp8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18" Type="http://schemas.openxmlformats.org/officeDocument/2006/relationships/ctrlProp" Target="../ctrlProps/ctrlProp105.xml"/><Relationship Id="rId3" Type="http://schemas.openxmlformats.org/officeDocument/2006/relationships/ctrlProp" Target="../ctrlProps/ctrlProp90.xml"/><Relationship Id="rId21" Type="http://schemas.openxmlformats.org/officeDocument/2006/relationships/ctrlProp" Target="../ctrlProps/ctrlProp10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 Type="http://schemas.openxmlformats.org/officeDocument/2006/relationships/vmlDrawing" Target="../drawings/vmlDrawing4.vml"/><Relationship Id="rId16" Type="http://schemas.openxmlformats.org/officeDocument/2006/relationships/ctrlProp" Target="../ctrlProps/ctrlProp103.xml"/><Relationship Id="rId20" Type="http://schemas.openxmlformats.org/officeDocument/2006/relationships/ctrlProp" Target="../ctrlProps/ctrlProp107.xml"/><Relationship Id="rId1" Type="http://schemas.openxmlformats.org/officeDocument/2006/relationships/drawing" Target="../drawings/drawing5.xml"/><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5" Type="http://schemas.openxmlformats.org/officeDocument/2006/relationships/ctrlProp" Target="../ctrlProps/ctrlProp102.xml"/><Relationship Id="rId10" Type="http://schemas.openxmlformats.org/officeDocument/2006/relationships/ctrlProp" Target="../ctrlProps/ctrlProp97.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5.xml"/><Relationship Id="rId13" Type="http://schemas.openxmlformats.org/officeDocument/2006/relationships/ctrlProp" Target="../ctrlProps/ctrlProp120.xml"/><Relationship Id="rId3" Type="http://schemas.openxmlformats.org/officeDocument/2006/relationships/ctrlProp" Target="../ctrlProps/ctrlProp110.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 Type="http://schemas.openxmlformats.org/officeDocument/2006/relationships/vmlDrawing" Target="../drawings/vmlDrawing5.vml"/><Relationship Id="rId16" Type="http://schemas.openxmlformats.org/officeDocument/2006/relationships/ctrlProp" Target="../ctrlProps/ctrlProp123.xml"/><Relationship Id="rId1" Type="http://schemas.openxmlformats.org/officeDocument/2006/relationships/drawing" Target="../drawings/drawing6.xml"/><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5" Type="http://schemas.openxmlformats.org/officeDocument/2006/relationships/ctrlProp" Target="../ctrlProps/ctrlProp122.xml"/><Relationship Id="rId10" Type="http://schemas.openxmlformats.org/officeDocument/2006/relationships/ctrlProp" Target="../ctrlProps/ctrlProp117.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9.xml"/><Relationship Id="rId13" Type="http://schemas.openxmlformats.org/officeDocument/2006/relationships/ctrlProp" Target="../ctrlProps/ctrlProp134.xml"/><Relationship Id="rId18" Type="http://schemas.openxmlformats.org/officeDocument/2006/relationships/ctrlProp" Target="../ctrlProps/ctrlProp139.xml"/><Relationship Id="rId3" Type="http://schemas.openxmlformats.org/officeDocument/2006/relationships/vmlDrawing" Target="../drawings/vmlDrawing6.vml"/><Relationship Id="rId21" Type="http://schemas.openxmlformats.org/officeDocument/2006/relationships/ctrlProp" Target="../ctrlProps/ctrlProp142.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 Type="http://schemas.openxmlformats.org/officeDocument/2006/relationships/drawing" Target="../drawings/drawing7.xml"/><Relationship Id="rId16" Type="http://schemas.openxmlformats.org/officeDocument/2006/relationships/ctrlProp" Target="../ctrlProps/ctrlProp137.xml"/><Relationship Id="rId20" Type="http://schemas.openxmlformats.org/officeDocument/2006/relationships/ctrlProp" Target="../ctrlProps/ctrlProp141.xml"/><Relationship Id="rId1" Type="http://schemas.openxmlformats.org/officeDocument/2006/relationships/printerSettings" Target="../printerSettings/printerSettings4.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5" Type="http://schemas.openxmlformats.org/officeDocument/2006/relationships/ctrlProp" Target="../ctrlProps/ctrlProp136.xml"/><Relationship Id="rId10" Type="http://schemas.openxmlformats.org/officeDocument/2006/relationships/ctrlProp" Target="../ctrlProps/ctrlProp131.xml"/><Relationship Id="rId19" Type="http://schemas.openxmlformats.org/officeDocument/2006/relationships/ctrlProp" Target="../ctrlProps/ctrlProp140.xml"/><Relationship Id="rId4" Type="http://schemas.openxmlformats.org/officeDocument/2006/relationships/ctrlProp" Target="../ctrlProps/ctrlProp125.x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trlProp" Target="../ctrlProps/ctrlProp14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3" Type="http://schemas.openxmlformats.org/officeDocument/2006/relationships/vmlDrawing" Target="../drawings/vmlDrawing7.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 Type="http://schemas.openxmlformats.org/officeDocument/2006/relationships/drawing" Target="../drawings/drawing8.xml"/><Relationship Id="rId16" Type="http://schemas.openxmlformats.org/officeDocument/2006/relationships/ctrlProp" Target="../ctrlProps/ctrlProp156.xml"/><Relationship Id="rId20" Type="http://schemas.openxmlformats.org/officeDocument/2006/relationships/ctrlProp" Target="../ctrlProps/ctrlProp160.xml"/><Relationship Id="rId1" Type="http://schemas.openxmlformats.org/officeDocument/2006/relationships/printerSettings" Target="../printerSettings/printerSettings5.bin"/><Relationship Id="rId6" Type="http://schemas.openxmlformats.org/officeDocument/2006/relationships/ctrlProp" Target="../ctrlProps/ctrlProp146.xml"/><Relationship Id="rId11" Type="http://schemas.openxmlformats.org/officeDocument/2006/relationships/ctrlProp" Target="../ctrlProps/ctrlProp151.xml"/><Relationship Id="rId5" Type="http://schemas.openxmlformats.org/officeDocument/2006/relationships/ctrlProp" Target="../ctrlProps/ctrlProp145.xml"/><Relationship Id="rId15" Type="http://schemas.openxmlformats.org/officeDocument/2006/relationships/ctrlProp" Target="../ctrlProps/ctrlProp155.xml"/><Relationship Id="rId10" Type="http://schemas.openxmlformats.org/officeDocument/2006/relationships/ctrlProp" Target="../ctrlProps/ctrlProp150.xml"/><Relationship Id="rId19" Type="http://schemas.openxmlformats.org/officeDocument/2006/relationships/ctrlProp" Target="../ctrlProps/ctrlProp159.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B1:Y70"/>
  <sheetViews>
    <sheetView tabSelected="1" zoomScale="90" zoomScaleNormal="90" workbookViewId="0">
      <selection activeCell="R5" sqref="R5"/>
    </sheetView>
  </sheetViews>
  <sheetFormatPr baseColWidth="10" defaultColWidth="9.140625" defaultRowHeight="15" x14ac:dyDescent="0.25"/>
  <cols>
    <col min="1" max="16384" width="9.140625" style="3"/>
  </cols>
  <sheetData>
    <row r="1" spans="2:16" x14ac:dyDescent="0.25">
      <c r="B1" s="2"/>
      <c r="C1" s="2"/>
      <c r="D1" s="2"/>
      <c r="E1" s="2"/>
      <c r="F1" s="2"/>
      <c r="G1" s="2"/>
      <c r="H1" s="2"/>
      <c r="I1" s="2"/>
      <c r="J1" s="2"/>
      <c r="K1" s="2"/>
      <c r="L1" s="2"/>
      <c r="M1" s="2"/>
      <c r="N1" s="2"/>
      <c r="O1" s="2"/>
      <c r="P1" s="2"/>
    </row>
    <row r="2" spans="2:16" x14ac:dyDescent="0.25">
      <c r="B2" s="2"/>
      <c r="C2" s="2"/>
      <c r="D2" s="2"/>
      <c r="E2" s="2"/>
      <c r="F2" s="2"/>
      <c r="G2" s="2"/>
      <c r="H2" s="2"/>
      <c r="I2" s="2"/>
      <c r="J2" s="2"/>
      <c r="K2" s="2"/>
      <c r="L2" s="2"/>
      <c r="M2" s="2"/>
      <c r="N2" s="2"/>
      <c r="O2" s="2"/>
      <c r="P2" s="2"/>
    </row>
    <row r="3" spans="2:16" x14ac:dyDescent="0.25">
      <c r="B3" s="2"/>
      <c r="C3" s="2"/>
      <c r="D3" s="2"/>
      <c r="E3" s="2"/>
      <c r="F3" s="2"/>
      <c r="G3" s="2"/>
      <c r="H3" s="2"/>
      <c r="I3" s="2"/>
      <c r="J3" s="2"/>
      <c r="K3" s="2"/>
      <c r="L3" s="2"/>
      <c r="M3" s="2"/>
      <c r="N3" s="2"/>
      <c r="O3" s="2"/>
      <c r="P3" s="2"/>
    </row>
    <row r="4" spans="2:16" x14ac:dyDescent="0.25">
      <c r="B4" s="2"/>
      <c r="C4" s="2"/>
      <c r="D4" s="2"/>
      <c r="E4" s="2"/>
      <c r="F4" s="2"/>
      <c r="G4" s="2"/>
      <c r="H4" s="2"/>
      <c r="I4" s="2"/>
      <c r="J4" s="2"/>
      <c r="K4" s="2"/>
      <c r="L4" s="2"/>
      <c r="M4" s="2"/>
      <c r="N4" s="2"/>
      <c r="O4" s="2"/>
      <c r="P4" s="2"/>
    </row>
    <row r="5" spans="2:16" x14ac:dyDescent="0.25">
      <c r="B5" s="2"/>
      <c r="C5" s="2"/>
      <c r="D5" s="2"/>
      <c r="E5" s="2"/>
      <c r="F5" s="2"/>
      <c r="G5" s="2"/>
      <c r="H5" s="2"/>
      <c r="I5" s="2"/>
      <c r="J5" s="2"/>
      <c r="K5" s="2"/>
      <c r="L5" s="2"/>
      <c r="M5" s="2"/>
      <c r="N5" s="2"/>
      <c r="O5" s="2"/>
      <c r="P5" s="2"/>
    </row>
    <row r="6" spans="2:16" x14ac:dyDescent="0.25">
      <c r="B6" s="2"/>
      <c r="C6" s="2"/>
      <c r="D6" s="2"/>
      <c r="E6" s="2"/>
      <c r="F6" s="2"/>
      <c r="G6" s="2"/>
      <c r="H6" s="2"/>
      <c r="I6" s="2"/>
      <c r="J6" s="2"/>
      <c r="K6" s="2"/>
      <c r="L6" s="2"/>
      <c r="M6" s="2"/>
      <c r="N6" s="2"/>
      <c r="O6" s="2"/>
      <c r="P6" s="2"/>
    </row>
    <row r="7" spans="2:16" x14ac:dyDescent="0.25">
      <c r="B7" s="2"/>
      <c r="C7" s="2"/>
      <c r="D7" s="2"/>
      <c r="E7" s="2"/>
      <c r="F7" s="2"/>
      <c r="G7" s="2"/>
      <c r="H7" s="2"/>
      <c r="I7" s="2"/>
      <c r="J7" s="2"/>
      <c r="K7" s="2"/>
      <c r="L7" s="2"/>
      <c r="M7" s="2"/>
      <c r="N7" s="2"/>
      <c r="O7" s="2"/>
      <c r="P7" s="2"/>
    </row>
    <row r="8" spans="2:16" ht="26.25" x14ac:dyDescent="0.4">
      <c r="B8" s="2"/>
      <c r="C8" s="2"/>
      <c r="D8" s="2"/>
      <c r="E8" s="4" t="s">
        <v>70</v>
      </c>
      <c r="F8" s="2"/>
      <c r="G8" s="2"/>
      <c r="H8" s="2"/>
      <c r="I8" s="2"/>
      <c r="J8" s="2"/>
      <c r="K8" s="2"/>
      <c r="L8" s="2"/>
      <c r="M8" s="2"/>
      <c r="N8" s="2"/>
      <c r="O8" s="2"/>
      <c r="P8" s="2"/>
    </row>
    <row r="9" spans="2:16" x14ac:dyDescent="0.25">
      <c r="B9" s="2"/>
      <c r="C9" s="2"/>
      <c r="D9" s="2"/>
      <c r="E9" s="2"/>
      <c r="F9" s="2"/>
      <c r="G9" s="2"/>
      <c r="H9" s="2"/>
      <c r="I9" s="2"/>
      <c r="J9" s="2"/>
      <c r="K9" s="2"/>
      <c r="L9" s="2"/>
      <c r="M9" s="2"/>
      <c r="N9" s="2"/>
      <c r="O9" s="2"/>
      <c r="P9" s="2"/>
    </row>
    <row r="10" spans="2:16" x14ac:dyDescent="0.25">
      <c r="B10" s="2"/>
      <c r="C10" s="2"/>
      <c r="D10" s="2"/>
      <c r="E10" s="2"/>
      <c r="F10" s="2"/>
      <c r="G10" s="2"/>
      <c r="H10" s="2"/>
      <c r="I10" s="2"/>
      <c r="J10" s="2"/>
      <c r="K10" s="2"/>
      <c r="L10" s="2"/>
      <c r="M10" s="2"/>
      <c r="N10" s="2"/>
      <c r="O10" s="2"/>
      <c r="P10" s="2"/>
    </row>
    <row r="11" spans="2:16" x14ac:dyDescent="0.25">
      <c r="B11" s="2"/>
      <c r="C11" s="2"/>
      <c r="D11" s="2"/>
      <c r="E11" s="2"/>
      <c r="F11" s="2"/>
      <c r="G11" s="2"/>
      <c r="H11" s="2"/>
      <c r="I11" s="2"/>
      <c r="J11" s="2"/>
      <c r="K11" s="2"/>
      <c r="L11" s="2"/>
      <c r="M11" s="2"/>
      <c r="N11" s="2"/>
      <c r="O11" s="2"/>
      <c r="P11" s="2"/>
    </row>
    <row r="12" spans="2:16" x14ac:dyDescent="0.25">
      <c r="B12" s="2"/>
      <c r="C12" s="2"/>
      <c r="D12" s="2"/>
      <c r="E12" s="2"/>
      <c r="F12" s="2"/>
      <c r="G12" s="2"/>
      <c r="H12" s="2"/>
      <c r="I12" s="2"/>
      <c r="J12" s="2"/>
      <c r="K12" s="2"/>
      <c r="L12" s="2"/>
      <c r="M12" s="2"/>
      <c r="N12" s="2"/>
      <c r="O12" s="2"/>
      <c r="P12" s="2"/>
    </row>
    <row r="13" spans="2:16" x14ac:dyDescent="0.25">
      <c r="B13" s="2"/>
      <c r="C13" s="2"/>
      <c r="D13" s="2"/>
      <c r="E13" s="2"/>
      <c r="F13" s="2"/>
      <c r="G13" s="2"/>
      <c r="H13" s="2"/>
      <c r="I13" s="2"/>
      <c r="J13" s="2"/>
      <c r="K13" s="2"/>
      <c r="L13" s="2"/>
      <c r="M13" s="2"/>
      <c r="N13" s="2"/>
      <c r="O13" s="2"/>
      <c r="P13" s="2"/>
    </row>
    <row r="14" spans="2:16" x14ac:dyDescent="0.25">
      <c r="B14" s="2"/>
      <c r="C14" s="2"/>
      <c r="D14" s="2"/>
      <c r="E14" s="2"/>
      <c r="F14" s="2"/>
      <c r="G14" s="2"/>
      <c r="H14" s="2"/>
      <c r="I14" s="2"/>
      <c r="J14" s="2"/>
      <c r="K14" s="2"/>
      <c r="L14" s="2"/>
      <c r="M14" s="2"/>
      <c r="N14" s="2"/>
      <c r="O14" s="2"/>
      <c r="P14" s="2"/>
    </row>
    <row r="15" spans="2:16" x14ac:dyDescent="0.25">
      <c r="B15" s="2"/>
      <c r="C15" s="2"/>
      <c r="D15" s="2"/>
      <c r="E15" s="2"/>
      <c r="F15" s="2"/>
      <c r="G15" s="2"/>
      <c r="H15" s="2"/>
      <c r="I15" s="2"/>
      <c r="J15" s="2"/>
      <c r="K15" s="2"/>
      <c r="L15" s="2"/>
      <c r="M15" s="2"/>
      <c r="N15" s="2"/>
      <c r="O15" s="2"/>
      <c r="P15" s="2"/>
    </row>
    <row r="16" spans="2:16" x14ac:dyDescent="0.25">
      <c r="B16" s="2"/>
      <c r="C16" s="2"/>
      <c r="D16" s="2"/>
      <c r="E16" s="2"/>
      <c r="F16" s="2"/>
      <c r="G16" s="2"/>
      <c r="H16" s="2"/>
      <c r="I16" s="2"/>
      <c r="J16" s="2"/>
      <c r="K16" s="2"/>
      <c r="L16" s="2"/>
      <c r="M16" s="2"/>
      <c r="N16" s="2"/>
      <c r="O16" s="2"/>
      <c r="P16" s="2"/>
    </row>
    <row r="17" spans="2:16" x14ac:dyDescent="0.25">
      <c r="B17" s="2"/>
      <c r="C17" s="2"/>
      <c r="D17" s="2"/>
      <c r="E17" s="2"/>
      <c r="F17" s="2"/>
      <c r="G17" s="2"/>
      <c r="H17" s="2"/>
      <c r="I17" s="2"/>
      <c r="J17" s="2"/>
      <c r="K17" s="2"/>
      <c r="L17" s="2"/>
      <c r="M17" s="2"/>
      <c r="N17" s="2"/>
      <c r="O17" s="2"/>
      <c r="P17" s="2"/>
    </row>
    <row r="18" spans="2:16" x14ac:dyDescent="0.25">
      <c r="B18" s="2"/>
      <c r="C18" s="2"/>
      <c r="D18" s="2"/>
      <c r="E18" s="2"/>
      <c r="F18" s="2"/>
      <c r="G18" s="2"/>
      <c r="H18" s="2"/>
      <c r="I18" s="2"/>
      <c r="J18" s="2"/>
      <c r="K18" s="2"/>
      <c r="L18" s="2"/>
      <c r="M18" s="2"/>
      <c r="N18" s="2"/>
      <c r="O18" s="2"/>
      <c r="P18" s="2"/>
    </row>
    <row r="19" spans="2:16" x14ac:dyDescent="0.25">
      <c r="B19" s="2"/>
      <c r="C19" s="2"/>
      <c r="D19" s="2"/>
      <c r="E19" s="2"/>
      <c r="F19" s="2"/>
      <c r="G19" s="2"/>
      <c r="H19" s="2"/>
      <c r="I19" s="2"/>
      <c r="J19" s="2"/>
      <c r="K19" s="2"/>
      <c r="L19" s="2"/>
      <c r="M19" s="2"/>
      <c r="N19" s="2"/>
      <c r="O19" s="2"/>
      <c r="P19" s="2"/>
    </row>
    <row r="20" spans="2:16" x14ac:dyDescent="0.25">
      <c r="B20" s="2"/>
      <c r="C20" s="2"/>
      <c r="D20" s="2"/>
      <c r="E20" s="2"/>
      <c r="F20" s="2"/>
      <c r="G20" s="2"/>
      <c r="H20" s="2"/>
      <c r="I20" s="2"/>
      <c r="J20" s="2"/>
      <c r="K20" s="2"/>
      <c r="L20" s="2"/>
      <c r="M20" s="2"/>
      <c r="N20" s="2"/>
      <c r="O20" s="2"/>
      <c r="P20" s="2"/>
    </row>
    <row r="21" spans="2:16" x14ac:dyDescent="0.25">
      <c r="B21" s="2"/>
      <c r="C21" s="2"/>
      <c r="D21" s="2"/>
      <c r="E21" s="2"/>
      <c r="F21" s="2"/>
      <c r="G21" s="2"/>
      <c r="H21" s="2"/>
      <c r="I21" s="2"/>
      <c r="J21" s="2"/>
      <c r="K21" s="2"/>
      <c r="L21" s="2"/>
      <c r="M21" s="2"/>
      <c r="N21" s="2"/>
      <c r="O21" s="2"/>
      <c r="P21" s="2"/>
    </row>
    <row r="22" spans="2:16" x14ac:dyDescent="0.25">
      <c r="B22" s="2"/>
      <c r="C22" s="2"/>
      <c r="D22" s="2"/>
      <c r="E22" s="2"/>
      <c r="F22" s="2"/>
      <c r="G22" s="2"/>
      <c r="H22" s="2"/>
      <c r="I22" s="2"/>
      <c r="J22" s="2"/>
      <c r="K22" s="2"/>
      <c r="L22" s="2"/>
      <c r="M22" s="2"/>
      <c r="N22" s="2"/>
      <c r="O22" s="2"/>
      <c r="P22" s="2"/>
    </row>
    <row r="23" spans="2:16" ht="21" x14ac:dyDescent="0.35">
      <c r="B23" s="2"/>
      <c r="C23" s="2"/>
      <c r="D23" s="2"/>
      <c r="E23" s="2"/>
      <c r="F23" s="427"/>
      <c r="G23" s="427"/>
      <c r="H23" s="427"/>
      <c r="I23" s="427"/>
      <c r="J23" s="427"/>
      <c r="K23" s="427"/>
      <c r="L23" s="427"/>
      <c r="M23" s="2"/>
      <c r="N23" s="2"/>
      <c r="O23" s="2"/>
      <c r="P23" s="2"/>
    </row>
    <row r="24" spans="2:16" x14ac:dyDescent="0.25">
      <c r="B24" s="2"/>
      <c r="C24" s="2"/>
      <c r="D24" s="2"/>
      <c r="E24" s="2"/>
      <c r="F24" s="2"/>
      <c r="G24" s="2"/>
      <c r="H24" s="2"/>
      <c r="I24" s="2"/>
      <c r="J24" s="2"/>
      <c r="K24" s="2"/>
      <c r="L24" s="2"/>
      <c r="M24" s="2"/>
      <c r="N24" s="2"/>
      <c r="O24" s="2"/>
      <c r="P24" s="2"/>
    </row>
    <row r="25" spans="2:16" x14ac:dyDescent="0.25">
      <c r="B25" s="2"/>
      <c r="C25" s="2"/>
      <c r="D25" s="2"/>
      <c r="E25" s="2"/>
      <c r="F25" s="2"/>
      <c r="G25" s="2"/>
      <c r="H25" s="2"/>
      <c r="I25" s="2"/>
      <c r="J25" s="2"/>
      <c r="K25" s="2"/>
      <c r="L25" s="2"/>
      <c r="M25" s="2"/>
      <c r="N25" s="2"/>
      <c r="O25" s="2"/>
      <c r="P25" s="2"/>
    </row>
    <row r="26" spans="2:16" x14ac:dyDescent="0.25">
      <c r="B26" s="2"/>
      <c r="C26" s="2"/>
      <c r="D26" s="2"/>
      <c r="E26" s="2"/>
      <c r="F26" s="2"/>
      <c r="G26" s="2"/>
      <c r="H26" s="2"/>
      <c r="I26" s="2"/>
      <c r="J26" s="2"/>
      <c r="K26" s="2"/>
      <c r="L26" s="2"/>
      <c r="M26" s="2"/>
      <c r="N26" s="2"/>
      <c r="O26" s="2"/>
      <c r="P26" s="2"/>
    </row>
    <row r="27" spans="2:16" x14ac:dyDescent="0.25">
      <c r="B27" s="2"/>
      <c r="C27" s="2"/>
      <c r="D27" s="2"/>
      <c r="E27" s="2"/>
      <c r="F27" s="2"/>
      <c r="G27" s="2"/>
      <c r="H27" s="2"/>
      <c r="I27" s="2"/>
      <c r="J27" s="2"/>
      <c r="K27" s="2"/>
      <c r="L27" s="2"/>
      <c r="M27" s="2"/>
      <c r="N27" s="2"/>
      <c r="O27" s="2"/>
      <c r="P27" s="2"/>
    </row>
    <row r="28" spans="2:16" x14ac:dyDescent="0.25">
      <c r="B28" s="2"/>
      <c r="C28" s="2"/>
      <c r="D28" s="2"/>
      <c r="E28" s="2"/>
      <c r="F28" s="2"/>
      <c r="G28" s="2"/>
      <c r="H28" s="2"/>
      <c r="I28" s="2"/>
      <c r="J28" s="2"/>
      <c r="K28" s="2"/>
      <c r="L28" s="2"/>
      <c r="M28" s="2"/>
      <c r="N28" s="2"/>
      <c r="O28" s="2"/>
      <c r="P28" s="2"/>
    </row>
    <row r="29" spans="2:16" x14ac:dyDescent="0.25">
      <c r="B29" s="2"/>
      <c r="C29" s="2"/>
      <c r="D29" s="2"/>
      <c r="E29" s="2"/>
      <c r="F29" s="2"/>
      <c r="G29" s="2"/>
      <c r="H29" s="2"/>
      <c r="I29" s="2"/>
      <c r="J29" s="2"/>
      <c r="K29" s="2"/>
      <c r="L29" s="2"/>
      <c r="M29" s="2"/>
      <c r="N29" s="2"/>
      <c r="O29" s="2"/>
      <c r="P29" s="2"/>
    </row>
    <row r="30" spans="2:16" x14ac:dyDescent="0.25">
      <c r="B30" s="2"/>
      <c r="C30" s="2"/>
      <c r="D30" s="2"/>
      <c r="E30" s="2"/>
      <c r="F30" s="2"/>
      <c r="G30" s="2"/>
      <c r="H30" s="2"/>
      <c r="I30" s="2"/>
      <c r="J30" s="2"/>
      <c r="K30" s="2"/>
      <c r="L30" s="2"/>
      <c r="M30" s="2"/>
      <c r="N30" s="2"/>
      <c r="O30" s="2"/>
      <c r="P30" s="2"/>
    </row>
    <row r="31" spans="2:16" x14ac:dyDescent="0.25">
      <c r="B31" s="2"/>
      <c r="C31" s="2"/>
      <c r="D31" s="2"/>
      <c r="E31" s="2"/>
      <c r="F31" s="2"/>
      <c r="G31" s="2"/>
      <c r="H31" s="2"/>
      <c r="I31" s="2"/>
      <c r="J31" s="2"/>
      <c r="K31" s="2"/>
      <c r="L31" s="2"/>
      <c r="M31" s="2"/>
      <c r="N31" s="2"/>
      <c r="O31" s="2"/>
      <c r="P31" s="2"/>
    </row>
    <row r="32" spans="2:16" x14ac:dyDescent="0.25">
      <c r="B32" s="2"/>
      <c r="C32" s="2"/>
      <c r="D32" s="2"/>
      <c r="E32" s="2"/>
      <c r="F32" s="2"/>
      <c r="G32" s="2"/>
      <c r="H32" s="2"/>
      <c r="I32" s="2"/>
      <c r="J32" s="2"/>
      <c r="K32" s="2"/>
      <c r="L32" s="2"/>
      <c r="M32" s="2"/>
      <c r="N32" s="2"/>
      <c r="O32" s="2"/>
      <c r="P32" s="2"/>
    </row>
    <row r="33" spans="2:25" x14ac:dyDescent="0.25">
      <c r="B33" s="2"/>
      <c r="C33" s="2"/>
      <c r="D33" s="2"/>
      <c r="E33" s="2"/>
      <c r="F33" s="2"/>
      <c r="G33" s="2"/>
      <c r="H33" s="2"/>
      <c r="I33" s="2"/>
      <c r="J33" s="2"/>
      <c r="K33" s="2"/>
      <c r="L33" s="2"/>
      <c r="M33" s="2"/>
      <c r="N33" s="2"/>
      <c r="O33" s="2"/>
      <c r="P33" s="2"/>
    </row>
    <row r="34" spans="2:25" x14ac:dyDescent="0.25">
      <c r="B34" s="2"/>
      <c r="C34" s="2"/>
      <c r="D34" s="2"/>
      <c r="E34" s="2"/>
      <c r="F34" s="2"/>
      <c r="G34" s="2"/>
      <c r="H34" s="2"/>
      <c r="I34" s="2"/>
      <c r="J34" s="2"/>
      <c r="K34" s="2"/>
      <c r="L34" s="2"/>
      <c r="M34" s="2"/>
      <c r="N34" s="2"/>
      <c r="O34" s="2"/>
      <c r="P34" s="2"/>
    </row>
    <row r="35" spans="2:25" x14ac:dyDescent="0.25">
      <c r="B35" s="2"/>
      <c r="C35" s="2"/>
      <c r="D35" s="2"/>
      <c r="E35" s="2"/>
      <c r="F35" s="2"/>
      <c r="G35" s="2"/>
      <c r="H35" s="2"/>
      <c r="I35" s="2"/>
      <c r="J35" s="2"/>
      <c r="K35" s="2"/>
      <c r="L35" s="2"/>
      <c r="M35" s="2"/>
      <c r="N35" s="2"/>
      <c r="O35" s="2"/>
      <c r="P35" s="2"/>
    </row>
    <row r="36" spans="2:25" x14ac:dyDescent="0.25">
      <c r="B36" s="2"/>
      <c r="C36" s="2"/>
      <c r="D36" s="2"/>
      <c r="E36" s="2"/>
      <c r="F36" s="2"/>
      <c r="G36" s="2"/>
      <c r="H36" s="2"/>
      <c r="I36" s="2"/>
      <c r="J36" s="2"/>
      <c r="K36" s="2"/>
      <c r="L36" s="2"/>
      <c r="M36" s="2"/>
      <c r="N36" s="2"/>
      <c r="O36" s="2"/>
      <c r="P36" s="2"/>
    </row>
    <row r="37" spans="2:25" x14ac:dyDescent="0.25">
      <c r="B37" s="2"/>
      <c r="C37" s="2"/>
      <c r="D37" s="2"/>
      <c r="E37" s="2"/>
      <c r="F37" s="2"/>
      <c r="G37" s="2"/>
      <c r="H37" s="2"/>
      <c r="I37" s="2"/>
      <c r="J37" s="2"/>
      <c r="K37" s="2"/>
      <c r="L37" s="2"/>
      <c r="M37" s="2"/>
      <c r="N37" s="2"/>
      <c r="O37" s="2"/>
      <c r="P37" s="2"/>
    </row>
    <row r="38" spans="2:25" x14ac:dyDescent="0.25">
      <c r="B38" s="2"/>
      <c r="C38" s="2"/>
      <c r="D38" s="2"/>
      <c r="E38" s="2"/>
      <c r="F38" s="2"/>
      <c r="G38" s="2"/>
      <c r="H38" s="2"/>
      <c r="I38" s="2"/>
      <c r="J38" s="2"/>
      <c r="K38" s="2"/>
      <c r="L38" s="2"/>
      <c r="M38" s="2"/>
      <c r="N38" s="2"/>
      <c r="O38" s="2"/>
      <c r="P38" s="2"/>
    </row>
    <row r="39" spans="2:25" x14ac:dyDescent="0.25">
      <c r="B39" s="2"/>
      <c r="C39" s="2"/>
      <c r="D39" s="2"/>
      <c r="E39" s="2"/>
      <c r="F39" s="2"/>
      <c r="G39" s="2"/>
      <c r="H39" s="2"/>
      <c r="I39" s="2"/>
      <c r="J39" s="2"/>
      <c r="K39" s="2"/>
      <c r="L39" s="2"/>
      <c r="M39" s="2"/>
      <c r="N39" s="2"/>
      <c r="O39" s="2"/>
      <c r="P39" s="2"/>
    </row>
    <row r="40" spans="2:25" x14ac:dyDescent="0.25">
      <c r="B40" s="2"/>
      <c r="C40" s="2"/>
      <c r="D40" s="2"/>
      <c r="E40" s="2"/>
      <c r="F40" s="2"/>
      <c r="G40" s="2"/>
      <c r="H40" s="2"/>
      <c r="I40" s="2"/>
      <c r="J40" s="2"/>
      <c r="K40" s="2"/>
      <c r="L40" s="2"/>
      <c r="M40" s="2"/>
      <c r="N40" s="2"/>
      <c r="O40" s="2"/>
      <c r="P40" s="2"/>
    </row>
    <row r="41" spans="2:25" x14ac:dyDescent="0.25">
      <c r="B41" s="2"/>
      <c r="C41" s="2"/>
      <c r="D41" s="2"/>
      <c r="E41" s="2"/>
      <c r="F41" s="2"/>
      <c r="G41" s="2"/>
      <c r="H41" s="2"/>
      <c r="I41" s="2"/>
      <c r="J41" s="2"/>
      <c r="K41" s="2"/>
      <c r="L41" s="2"/>
      <c r="M41" s="2"/>
      <c r="N41" s="2"/>
      <c r="O41" s="2"/>
      <c r="P41" s="2"/>
      <c r="Y41" s="259"/>
    </row>
    <row r="42" spans="2:25" x14ac:dyDescent="0.25">
      <c r="B42" s="2"/>
      <c r="C42" s="2"/>
      <c r="D42" s="2"/>
      <c r="E42" s="2"/>
      <c r="F42" s="2"/>
      <c r="G42" s="2"/>
      <c r="H42" s="2"/>
      <c r="I42" s="2"/>
      <c r="J42" s="2"/>
      <c r="K42" s="2"/>
      <c r="L42" s="2"/>
      <c r="M42" s="2"/>
      <c r="N42" s="2"/>
      <c r="O42" s="2"/>
      <c r="P42" s="2"/>
    </row>
    <row r="43" spans="2:25" x14ac:dyDescent="0.25">
      <c r="B43" s="2"/>
      <c r="C43" s="2"/>
      <c r="D43" s="2"/>
      <c r="E43" s="2"/>
      <c r="F43" s="2"/>
      <c r="G43" s="2"/>
      <c r="H43" s="2"/>
      <c r="I43" s="2"/>
      <c r="J43" s="2"/>
      <c r="K43" s="2"/>
      <c r="L43" s="2"/>
      <c r="M43" s="2"/>
      <c r="N43" s="2"/>
      <c r="O43" s="2"/>
      <c r="P43" s="2"/>
    </row>
    <row r="44" spans="2:25" x14ac:dyDescent="0.25">
      <c r="B44" s="2"/>
      <c r="C44" s="2"/>
      <c r="D44" s="2"/>
      <c r="E44" s="2"/>
      <c r="F44" s="2"/>
      <c r="G44" s="2"/>
      <c r="H44" s="2"/>
      <c r="I44" s="2"/>
      <c r="J44" s="2"/>
      <c r="K44" s="2"/>
      <c r="L44" s="2"/>
      <c r="M44" s="2"/>
      <c r="N44" s="2"/>
      <c r="O44" s="2"/>
      <c r="P44" s="2"/>
      <c r="V44" s="37"/>
    </row>
    <row r="45" spans="2:25" x14ac:dyDescent="0.25">
      <c r="B45" s="2"/>
      <c r="C45" s="2"/>
      <c r="D45" s="2"/>
      <c r="E45" s="2"/>
      <c r="F45" s="2"/>
      <c r="G45" s="2"/>
      <c r="H45" s="2"/>
      <c r="I45" s="2"/>
      <c r="J45" s="2"/>
      <c r="K45" s="2"/>
      <c r="L45" s="2"/>
      <c r="M45" s="2"/>
      <c r="N45" s="2"/>
      <c r="O45" s="2"/>
      <c r="P45" s="2"/>
    </row>
    <row r="46" spans="2:25" ht="18.75" x14ac:dyDescent="0.3">
      <c r="B46" s="2"/>
      <c r="C46" s="2"/>
      <c r="D46" s="2"/>
      <c r="E46" s="133" t="s">
        <v>182</v>
      </c>
      <c r="F46" s="2"/>
      <c r="G46" s="2"/>
      <c r="H46" s="2"/>
      <c r="I46" s="2"/>
      <c r="J46" s="2"/>
      <c r="K46" s="2"/>
      <c r="L46" s="2"/>
      <c r="M46" s="2"/>
      <c r="N46" s="2"/>
      <c r="O46" s="2"/>
      <c r="P46" s="2"/>
    </row>
    <row r="47" spans="2:25" ht="18.75" x14ac:dyDescent="0.3">
      <c r="B47" s="2"/>
      <c r="C47" s="2"/>
      <c r="D47" s="2"/>
      <c r="E47" s="133" t="s">
        <v>91</v>
      </c>
      <c r="F47" s="2"/>
      <c r="G47" s="2"/>
      <c r="H47" s="2"/>
      <c r="I47" s="2"/>
      <c r="J47" s="2"/>
      <c r="K47" s="2"/>
      <c r="L47" s="2"/>
      <c r="M47" s="2"/>
      <c r="N47" s="2"/>
      <c r="O47" s="2"/>
      <c r="P47" s="2"/>
    </row>
    <row r="48" spans="2:25" ht="18.75" x14ac:dyDescent="0.3">
      <c r="B48" s="2"/>
      <c r="C48" s="2"/>
      <c r="D48" s="2"/>
      <c r="E48" s="133" t="s">
        <v>92</v>
      </c>
      <c r="F48" s="2"/>
      <c r="G48" s="2"/>
      <c r="H48" s="2"/>
      <c r="I48" s="2"/>
      <c r="J48" s="2"/>
      <c r="K48" s="2"/>
      <c r="L48" s="2"/>
      <c r="M48" s="2"/>
      <c r="N48" s="2"/>
      <c r="O48" s="2"/>
      <c r="P48" s="2"/>
    </row>
    <row r="49" spans="2:16" ht="18.75" x14ac:dyDescent="0.3">
      <c r="B49" s="2"/>
      <c r="C49" s="2"/>
      <c r="D49" s="2"/>
      <c r="E49" s="133" t="s">
        <v>93</v>
      </c>
      <c r="F49" s="2"/>
      <c r="G49" s="2"/>
      <c r="H49" s="2"/>
      <c r="I49" s="2"/>
      <c r="J49" s="2"/>
      <c r="K49" s="2"/>
      <c r="L49" s="2"/>
      <c r="M49" s="2"/>
      <c r="N49" s="2"/>
      <c r="O49" s="2"/>
      <c r="P49" s="2"/>
    </row>
    <row r="50" spans="2:16" ht="18.75" x14ac:dyDescent="0.3">
      <c r="B50" s="2"/>
      <c r="C50" s="2"/>
      <c r="D50" s="2"/>
      <c r="E50" s="29"/>
      <c r="F50" s="2"/>
      <c r="G50" s="2"/>
      <c r="H50" s="2"/>
      <c r="I50" s="2"/>
      <c r="J50" s="2"/>
      <c r="K50" s="2"/>
      <c r="L50" s="2"/>
      <c r="M50" s="2"/>
      <c r="N50" s="2"/>
      <c r="O50" s="2"/>
      <c r="P50" s="2"/>
    </row>
    <row r="51" spans="2:16" x14ac:dyDescent="0.25">
      <c r="B51" s="2"/>
      <c r="C51" s="2"/>
      <c r="D51" s="2"/>
      <c r="E51" s="2"/>
      <c r="F51" s="2"/>
      <c r="G51" s="2"/>
      <c r="H51" s="2"/>
      <c r="I51" s="2"/>
      <c r="J51" s="2"/>
      <c r="K51" s="2"/>
      <c r="L51" s="2"/>
      <c r="M51" s="2"/>
      <c r="N51" s="2"/>
      <c r="O51" s="2"/>
      <c r="P51" s="2"/>
    </row>
    <row r="52" spans="2:16" x14ac:dyDescent="0.25">
      <c r="B52" s="2"/>
      <c r="C52" s="2"/>
      <c r="D52" s="2"/>
      <c r="E52" s="2"/>
      <c r="F52" s="2"/>
      <c r="G52" s="2"/>
      <c r="H52" s="2"/>
      <c r="I52" s="2"/>
      <c r="J52" s="2"/>
      <c r="K52" s="2"/>
      <c r="L52" s="2"/>
      <c r="M52" s="2"/>
      <c r="N52" s="2"/>
      <c r="O52" s="2"/>
      <c r="P52" s="2"/>
    </row>
    <row r="53" spans="2:16" x14ac:dyDescent="0.25">
      <c r="B53" s="2"/>
      <c r="C53" s="2"/>
      <c r="D53" s="2"/>
      <c r="E53" s="2"/>
      <c r="F53" s="2"/>
      <c r="G53" s="2"/>
      <c r="H53" s="2"/>
      <c r="I53" s="2"/>
      <c r="J53" s="2"/>
      <c r="K53" s="2"/>
      <c r="L53" s="2"/>
      <c r="M53" s="2"/>
      <c r="N53" s="2"/>
      <c r="O53" s="2"/>
      <c r="P53" s="2"/>
    </row>
    <row r="54" spans="2:16" x14ac:dyDescent="0.25">
      <c r="B54" s="2"/>
      <c r="C54" s="2"/>
      <c r="D54" s="2"/>
      <c r="E54" s="2"/>
      <c r="F54" s="2"/>
      <c r="G54" s="2"/>
      <c r="H54" s="2"/>
      <c r="I54" s="2"/>
      <c r="J54" s="2"/>
      <c r="K54" s="2"/>
      <c r="L54" s="2"/>
      <c r="M54" s="2"/>
      <c r="N54" s="2"/>
      <c r="O54" s="2"/>
      <c r="P54" s="2"/>
    </row>
    <row r="55" spans="2:16" x14ac:dyDescent="0.25">
      <c r="B55" s="2"/>
      <c r="C55" s="2"/>
      <c r="D55" s="2"/>
      <c r="E55" s="2"/>
      <c r="F55" s="2"/>
      <c r="G55" s="2"/>
      <c r="H55" s="2"/>
      <c r="I55" s="2"/>
      <c r="J55" s="2"/>
      <c r="K55" s="2"/>
      <c r="L55" s="2"/>
      <c r="M55" s="2"/>
      <c r="N55" s="2"/>
      <c r="O55" s="2"/>
      <c r="P55" s="2"/>
    </row>
    <row r="56" spans="2:16" x14ac:dyDescent="0.25">
      <c r="B56" s="2"/>
      <c r="C56" s="2"/>
      <c r="D56" s="2"/>
      <c r="E56" s="2"/>
      <c r="F56" s="2"/>
      <c r="G56" s="2"/>
      <c r="H56" s="2"/>
      <c r="I56" s="2"/>
      <c r="J56" s="2"/>
      <c r="K56" s="2"/>
      <c r="L56" s="2"/>
      <c r="M56" s="2"/>
      <c r="N56" s="2"/>
      <c r="O56" s="2"/>
      <c r="P56" s="2"/>
    </row>
    <row r="57" spans="2:16" x14ac:dyDescent="0.25">
      <c r="B57" s="2"/>
      <c r="C57" s="2"/>
      <c r="D57" s="2"/>
      <c r="E57" s="2"/>
      <c r="F57" s="2"/>
      <c r="G57" s="2"/>
      <c r="H57" s="2"/>
      <c r="I57" s="2"/>
      <c r="J57" s="2"/>
      <c r="K57" s="2"/>
      <c r="L57" s="2"/>
      <c r="M57" s="2"/>
      <c r="N57" s="2"/>
      <c r="O57" s="2"/>
      <c r="P57" s="2"/>
    </row>
    <row r="58" spans="2:16" x14ac:dyDescent="0.25">
      <c r="B58" s="2"/>
      <c r="C58" s="2"/>
      <c r="D58" s="2"/>
      <c r="E58" s="2"/>
      <c r="F58" s="2"/>
      <c r="G58" s="2"/>
      <c r="H58" s="2"/>
      <c r="I58" s="2"/>
      <c r="J58" s="2"/>
      <c r="K58" s="2"/>
      <c r="L58" s="2"/>
      <c r="M58" s="2"/>
      <c r="N58" s="2"/>
      <c r="O58" s="2"/>
      <c r="P58" s="2"/>
    </row>
    <row r="59" spans="2:16" x14ac:dyDescent="0.25">
      <c r="B59" s="2"/>
      <c r="C59" s="2"/>
      <c r="D59" s="2"/>
      <c r="E59" s="2"/>
      <c r="F59" s="2"/>
      <c r="G59" s="2"/>
      <c r="H59" s="2"/>
      <c r="I59" s="2"/>
      <c r="J59" s="2"/>
      <c r="K59" s="2"/>
      <c r="L59" s="2"/>
      <c r="M59" s="2"/>
      <c r="N59" s="2"/>
      <c r="O59" s="2"/>
      <c r="P59" s="2"/>
    </row>
    <row r="60" spans="2:16" x14ac:dyDescent="0.25">
      <c r="B60" s="2"/>
      <c r="C60" s="2"/>
      <c r="D60" s="2"/>
      <c r="E60" s="2"/>
      <c r="F60" s="2"/>
      <c r="G60" s="2"/>
      <c r="H60" s="2"/>
      <c r="I60" s="2"/>
      <c r="J60" s="2"/>
      <c r="K60" s="2"/>
      <c r="L60" s="2"/>
      <c r="M60" s="2"/>
      <c r="N60" s="2"/>
      <c r="O60" s="2"/>
      <c r="P60" s="2"/>
    </row>
    <row r="61" spans="2:16" x14ac:dyDescent="0.25">
      <c r="B61" s="2"/>
      <c r="C61" s="2"/>
      <c r="D61" s="2"/>
      <c r="E61" s="2"/>
      <c r="F61" s="2"/>
      <c r="G61" s="2"/>
      <c r="H61" s="2"/>
      <c r="I61" s="2"/>
      <c r="J61" s="2"/>
      <c r="K61" s="2"/>
      <c r="L61" s="2"/>
      <c r="M61" s="2"/>
      <c r="N61" s="2"/>
      <c r="O61" s="2"/>
      <c r="P61" s="2"/>
    </row>
    <row r="62" spans="2:16" x14ac:dyDescent="0.25">
      <c r="B62" s="2"/>
      <c r="C62" s="2"/>
      <c r="D62" s="2"/>
      <c r="E62" s="2"/>
      <c r="F62" s="2"/>
      <c r="G62" s="2"/>
      <c r="H62" s="2"/>
      <c r="I62" s="2"/>
      <c r="J62" s="2"/>
      <c r="K62" s="2"/>
      <c r="L62" s="2"/>
      <c r="M62" s="2"/>
      <c r="N62" s="2"/>
      <c r="O62" s="2"/>
      <c r="P62" s="2"/>
    </row>
    <row r="63" spans="2:16" x14ac:dyDescent="0.25">
      <c r="B63" s="2"/>
      <c r="C63" s="2"/>
      <c r="D63" s="2"/>
      <c r="E63" s="2"/>
      <c r="F63" s="2"/>
      <c r="G63" s="2"/>
      <c r="H63" s="2"/>
      <c r="I63" s="2"/>
      <c r="J63" s="2"/>
      <c r="K63" s="2"/>
      <c r="L63" s="2"/>
      <c r="M63" s="2"/>
      <c r="N63" s="2"/>
      <c r="O63" s="2"/>
      <c r="P63" s="2"/>
    </row>
    <row r="64" spans="2:16" x14ac:dyDescent="0.25">
      <c r="B64" s="2"/>
      <c r="C64" s="2"/>
      <c r="D64" s="2"/>
      <c r="E64" s="2"/>
      <c r="F64" s="2"/>
      <c r="G64" s="2"/>
      <c r="H64" s="2"/>
      <c r="I64" s="2"/>
      <c r="J64" s="2"/>
      <c r="K64" s="2"/>
      <c r="L64" s="2"/>
      <c r="M64" s="2"/>
      <c r="N64" s="2"/>
      <c r="O64" s="2"/>
      <c r="P64" s="2"/>
    </row>
    <row r="65" spans="2:16" x14ac:dyDescent="0.25">
      <c r="B65" s="2"/>
      <c r="C65" s="2"/>
      <c r="D65" s="2"/>
      <c r="E65" s="2"/>
      <c r="F65" s="2"/>
      <c r="G65" s="2"/>
      <c r="H65" s="2"/>
      <c r="I65" s="2"/>
      <c r="J65" s="2"/>
      <c r="K65" s="2"/>
      <c r="L65" s="2"/>
      <c r="M65" s="2"/>
      <c r="N65" s="2"/>
      <c r="O65" s="2"/>
      <c r="P65" s="2"/>
    </row>
    <row r="66" spans="2:16" x14ac:dyDescent="0.25">
      <c r="B66" s="2"/>
      <c r="C66" s="2"/>
      <c r="D66" s="2"/>
      <c r="E66" s="2"/>
      <c r="F66" s="2"/>
      <c r="G66" s="2"/>
      <c r="H66" s="2"/>
      <c r="I66" s="2"/>
      <c r="J66" s="2"/>
      <c r="K66" s="2"/>
      <c r="L66" s="2"/>
      <c r="M66" s="2"/>
      <c r="N66" s="2"/>
      <c r="O66" s="2"/>
      <c r="P66" s="2"/>
    </row>
    <row r="67" spans="2:16" x14ac:dyDescent="0.25">
      <c r="B67" s="2"/>
      <c r="C67" s="2"/>
      <c r="D67" s="2"/>
      <c r="E67" s="2"/>
      <c r="F67" s="2"/>
      <c r="G67" s="2"/>
      <c r="H67" s="2"/>
      <c r="I67" s="2"/>
      <c r="J67" s="2"/>
      <c r="K67" s="2"/>
      <c r="L67" s="2"/>
      <c r="M67" s="2"/>
      <c r="N67" s="2"/>
      <c r="O67" s="2"/>
      <c r="P67" s="2"/>
    </row>
    <row r="68" spans="2:16" x14ac:dyDescent="0.25">
      <c r="B68" s="2"/>
      <c r="C68" s="2"/>
      <c r="D68" s="2"/>
      <c r="E68" s="2"/>
      <c r="F68" s="2"/>
      <c r="G68" s="2"/>
      <c r="H68" s="2"/>
      <c r="I68" s="2"/>
      <c r="J68" s="2"/>
      <c r="K68" s="2"/>
      <c r="L68" s="2"/>
      <c r="M68" s="2"/>
      <c r="N68" s="2"/>
      <c r="O68" s="2"/>
      <c r="P68" s="2"/>
    </row>
    <row r="69" spans="2:16" x14ac:dyDescent="0.25">
      <c r="B69" s="2"/>
      <c r="C69" s="2"/>
      <c r="D69" s="2"/>
      <c r="E69" s="2"/>
      <c r="F69" s="2"/>
      <c r="G69" s="2"/>
      <c r="H69" s="2"/>
      <c r="I69" s="2"/>
      <c r="J69" s="2"/>
      <c r="K69" s="2"/>
      <c r="L69" s="2"/>
      <c r="M69" s="2"/>
      <c r="N69" s="2"/>
      <c r="O69" s="2"/>
      <c r="P69" s="2"/>
    </row>
    <row r="70" spans="2:16" x14ac:dyDescent="0.25">
      <c r="B70" s="2"/>
      <c r="C70" s="2"/>
      <c r="D70" s="2"/>
      <c r="E70" s="2"/>
      <c r="F70" s="2"/>
      <c r="G70" s="2"/>
      <c r="H70" s="2"/>
      <c r="I70" s="2"/>
      <c r="J70" s="2"/>
      <c r="K70" s="2"/>
      <c r="L70" s="2"/>
      <c r="M70" s="2"/>
      <c r="N70" s="2"/>
      <c r="O70" s="2"/>
      <c r="P70" s="2"/>
    </row>
  </sheetData>
  <mergeCells count="1">
    <mergeCell ref="F23:L23"/>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BL70"/>
  <sheetViews>
    <sheetView zoomScale="55" zoomScaleNormal="55" workbookViewId="0">
      <selection activeCell="A30" sqref="A30:XFD38"/>
    </sheetView>
  </sheetViews>
  <sheetFormatPr baseColWidth="10" defaultColWidth="8.85546875" defaultRowHeight="15" x14ac:dyDescent="0.25"/>
  <cols>
    <col min="1" max="1" width="3.28515625" style="191" customWidth="1"/>
    <col min="2" max="2" width="7" style="191" customWidth="1"/>
    <col min="3" max="3" width="8.85546875" style="191"/>
    <col min="4" max="13" width="5.28515625" style="191" customWidth="1"/>
    <col min="14" max="14" width="13.7109375" style="191" customWidth="1"/>
    <col min="15" max="15" width="16.42578125" style="191" customWidth="1"/>
    <col min="16" max="16" width="13.7109375" style="191" customWidth="1"/>
    <col min="17" max="17" width="4.5703125" style="191" customWidth="1"/>
    <col min="18" max="27" width="3.7109375" style="191" hidden="1" customWidth="1"/>
    <col min="28" max="28" width="4" style="191" hidden="1" customWidth="1"/>
    <col min="29" max="29" width="8.28515625" style="191" hidden="1" customWidth="1"/>
    <col min="30" max="30" width="8.5703125" style="191" customWidth="1"/>
    <col min="31" max="40" width="5.28515625" style="191" customWidth="1"/>
    <col min="41" max="41" width="13.7109375" style="191" customWidth="1"/>
    <col min="42" max="42" width="14.85546875" style="191" customWidth="1"/>
    <col min="43" max="43" width="13.7109375" style="191" customWidth="1"/>
    <col min="44" max="44" width="15" style="191" customWidth="1"/>
    <col min="45" max="45" width="11.85546875" style="191" customWidth="1"/>
    <col min="46" max="16384" width="8.85546875" style="191"/>
  </cols>
  <sheetData>
    <row r="1" spans="1:64" s="190" customFormat="1" x14ac:dyDescent="0.25">
      <c r="A1" s="391"/>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2"/>
      <c r="AT1" s="191"/>
      <c r="AU1" s="191"/>
      <c r="AV1" s="191"/>
      <c r="AW1" s="191"/>
      <c r="AX1" s="191"/>
      <c r="AY1" s="191"/>
      <c r="AZ1" s="191"/>
      <c r="BA1" s="191"/>
      <c r="BB1" s="191"/>
      <c r="BC1" s="191"/>
      <c r="BD1" s="191"/>
      <c r="BE1" s="191"/>
      <c r="BF1" s="191"/>
      <c r="BG1" s="191"/>
      <c r="BH1" s="191"/>
      <c r="BI1" s="191"/>
      <c r="BJ1" s="191"/>
      <c r="BK1" s="191"/>
      <c r="BL1" s="191"/>
    </row>
    <row r="2" spans="1:64" s="190" customFormat="1" x14ac:dyDescent="0.25">
      <c r="A2" s="391"/>
      <c r="B2" s="391"/>
      <c r="C2" s="391"/>
      <c r="D2" s="391"/>
      <c r="E2" s="391"/>
      <c r="F2" s="391"/>
      <c r="G2" s="391"/>
      <c r="H2" s="391"/>
      <c r="I2" s="391"/>
      <c r="J2" s="391"/>
      <c r="K2" s="391"/>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c r="AM2" s="509"/>
      <c r="AN2" s="391"/>
      <c r="AO2" s="391"/>
      <c r="AP2" s="391"/>
      <c r="AQ2" s="391"/>
      <c r="AR2" s="391"/>
      <c r="AS2" s="392"/>
      <c r="AT2" s="191"/>
      <c r="AU2" s="191"/>
      <c r="AV2" s="191"/>
      <c r="AW2" s="191"/>
      <c r="AX2" s="191"/>
      <c r="AY2" s="191"/>
      <c r="AZ2" s="191"/>
      <c r="BA2" s="191"/>
      <c r="BB2" s="191"/>
      <c r="BC2" s="191"/>
      <c r="BD2" s="191"/>
      <c r="BE2" s="191"/>
      <c r="BF2" s="191"/>
      <c r="BG2" s="191"/>
      <c r="BH2" s="191"/>
      <c r="BI2" s="191"/>
      <c r="BJ2" s="191"/>
      <c r="BK2" s="191"/>
      <c r="BL2" s="191"/>
    </row>
    <row r="3" spans="1:64" s="190" customFormat="1" x14ac:dyDescent="0.25">
      <c r="A3" s="391"/>
      <c r="B3" s="391"/>
      <c r="C3" s="391"/>
      <c r="D3" s="391"/>
      <c r="E3" s="391"/>
      <c r="F3" s="391"/>
      <c r="G3" s="391"/>
      <c r="H3" s="391"/>
      <c r="I3" s="391"/>
      <c r="J3" s="391"/>
      <c r="K3" s="391"/>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c r="AL3" s="509"/>
      <c r="AM3" s="509"/>
      <c r="AN3" s="391"/>
      <c r="AO3" s="391"/>
      <c r="AP3" s="391"/>
      <c r="AQ3" s="391"/>
      <c r="AR3" s="391"/>
      <c r="AS3" s="392"/>
      <c r="AT3" s="191"/>
      <c r="AU3" s="191"/>
      <c r="AV3" s="191"/>
      <c r="AW3" s="191"/>
      <c r="AX3" s="191"/>
      <c r="AY3" s="191"/>
      <c r="AZ3" s="191"/>
      <c r="BA3" s="191"/>
      <c r="BB3" s="191"/>
      <c r="BC3" s="191"/>
      <c r="BD3" s="191"/>
      <c r="BE3" s="191"/>
      <c r="BF3" s="191"/>
      <c r="BG3" s="191"/>
      <c r="BH3" s="191"/>
      <c r="BI3" s="191"/>
      <c r="BJ3" s="191"/>
      <c r="BK3" s="191"/>
      <c r="BL3" s="191"/>
    </row>
    <row r="4" spans="1:64" s="190" customFormat="1" x14ac:dyDescent="0.25">
      <c r="A4" s="391"/>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2"/>
      <c r="AT4" s="191"/>
      <c r="AU4" s="191"/>
      <c r="AV4" s="191"/>
      <c r="AW4" s="191"/>
      <c r="AX4" s="191"/>
      <c r="AY4" s="191"/>
      <c r="AZ4" s="191"/>
      <c r="BA4" s="191"/>
      <c r="BB4" s="191"/>
      <c r="BC4" s="191"/>
      <c r="BD4" s="191"/>
      <c r="BE4" s="191"/>
      <c r="BF4" s="191"/>
      <c r="BG4" s="191"/>
      <c r="BH4" s="191"/>
      <c r="BI4" s="191"/>
      <c r="BJ4" s="191"/>
      <c r="BK4" s="191"/>
      <c r="BL4" s="191"/>
    </row>
    <row r="5" spans="1:64" s="190" customFormat="1" x14ac:dyDescent="0.25">
      <c r="A5" s="391"/>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2"/>
      <c r="AT5" s="191"/>
      <c r="AU5" s="191"/>
      <c r="AV5" s="191"/>
      <c r="AW5" s="191"/>
      <c r="AX5" s="191"/>
      <c r="AY5" s="191"/>
      <c r="AZ5" s="191"/>
      <c r="BA5" s="191"/>
      <c r="BB5" s="191"/>
      <c r="BC5" s="191"/>
      <c r="BD5" s="191"/>
      <c r="BE5" s="191"/>
      <c r="BF5" s="191"/>
      <c r="BG5" s="191"/>
      <c r="BH5" s="191"/>
      <c r="BI5" s="191"/>
      <c r="BJ5" s="191"/>
      <c r="BK5" s="191"/>
      <c r="BL5" s="191"/>
    </row>
    <row r="6" spans="1:64" s="190" customFormat="1" ht="15.75" thickBot="1" x14ac:dyDescent="0.3">
      <c r="A6" s="393"/>
      <c r="B6" s="393"/>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93"/>
      <c r="AF6" s="393"/>
      <c r="AG6" s="393"/>
      <c r="AH6" s="393"/>
      <c r="AI6" s="393"/>
      <c r="AJ6" s="393"/>
      <c r="AK6" s="393"/>
      <c r="AL6" s="393"/>
      <c r="AM6" s="393"/>
      <c r="AN6" s="393"/>
      <c r="AO6" s="393"/>
      <c r="AP6" s="393"/>
      <c r="AQ6" s="393"/>
      <c r="AR6" s="393"/>
      <c r="AS6" s="394"/>
      <c r="AT6" s="191"/>
      <c r="AU6" s="191"/>
      <c r="AV6" s="191"/>
      <c r="AW6" s="191"/>
      <c r="AX6" s="191"/>
      <c r="AY6" s="191"/>
      <c r="AZ6" s="191"/>
      <c r="BA6" s="191"/>
      <c r="BB6" s="191"/>
      <c r="BC6" s="191"/>
      <c r="BD6" s="191"/>
      <c r="BE6" s="191"/>
      <c r="BF6" s="191"/>
      <c r="BG6" s="191"/>
      <c r="BH6" s="191"/>
      <c r="BI6" s="191"/>
      <c r="BJ6" s="191"/>
      <c r="BK6" s="191"/>
      <c r="BL6" s="191"/>
    </row>
    <row r="7" spans="1:64" ht="15" customHeight="1" x14ac:dyDescent="0.25">
      <c r="A7" s="510" t="s">
        <v>533</v>
      </c>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2"/>
    </row>
    <row r="8" spans="1:64" ht="15" customHeight="1" x14ac:dyDescent="0.25">
      <c r="A8" s="513"/>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5"/>
    </row>
    <row r="9" spans="1:64" ht="15" customHeight="1" x14ac:dyDescent="0.25">
      <c r="A9" s="513"/>
      <c r="B9" s="514"/>
      <c r="C9" s="514"/>
      <c r="D9" s="514"/>
      <c r="E9" s="514"/>
      <c r="F9" s="514"/>
      <c r="G9" s="514"/>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5"/>
    </row>
    <row r="10" spans="1:64" ht="15" customHeight="1" x14ac:dyDescent="0.25">
      <c r="A10" s="513"/>
      <c r="B10" s="514"/>
      <c r="C10" s="514"/>
      <c r="D10" s="514"/>
      <c r="E10" s="514"/>
      <c r="F10" s="514"/>
      <c r="G10" s="514"/>
      <c r="H10" s="514"/>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14"/>
      <c r="AN10" s="514"/>
      <c r="AO10" s="514"/>
      <c r="AP10" s="514"/>
      <c r="AQ10" s="514"/>
      <c r="AR10" s="514"/>
      <c r="AS10" s="515"/>
    </row>
    <row r="11" spans="1:64" ht="3" customHeight="1" thickBot="1" x14ac:dyDescent="0.3">
      <c r="A11" s="516"/>
      <c r="B11" s="517"/>
      <c r="C11" s="517"/>
      <c r="D11" s="517"/>
      <c r="E11" s="517"/>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8"/>
    </row>
    <row r="12" spans="1:64" ht="15.75" thickBot="1" x14ac:dyDescent="0.3">
      <c r="AS12" s="192"/>
    </row>
    <row r="13" spans="1:64" x14ac:dyDescent="0.25">
      <c r="B13" s="497" t="s">
        <v>112</v>
      </c>
      <c r="C13" s="193"/>
      <c r="D13" s="194"/>
      <c r="E13" s="194"/>
      <c r="F13" s="194"/>
      <c r="G13" s="194"/>
      <c r="H13" s="194"/>
      <c r="I13" s="194"/>
      <c r="J13" s="194"/>
      <c r="K13" s="194"/>
      <c r="L13" s="194"/>
      <c r="M13" s="194"/>
      <c r="N13" s="194"/>
      <c r="O13" s="194"/>
      <c r="P13" s="194"/>
      <c r="Q13" s="195"/>
      <c r="S13" s="196"/>
      <c r="AD13" s="193"/>
      <c r="AE13" s="194"/>
      <c r="AF13" s="194"/>
      <c r="AG13" s="194"/>
      <c r="AH13" s="194"/>
      <c r="AI13" s="194"/>
      <c r="AJ13" s="194"/>
      <c r="AK13" s="194"/>
      <c r="AL13" s="194"/>
      <c r="AM13" s="194"/>
      <c r="AN13" s="194"/>
      <c r="AO13" s="194"/>
      <c r="AP13" s="194"/>
      <c r="AQ13" s="194"/>
      <c r="AR13" s="197"/>
      <c r="AS13" s="198"/>
    </row>
    <row r="14" spans="1:64" ht="20.25" thickBot="1" x14ac:dyDescent="0.35">
      <c r="B14" s="498"/>
      <c r="C14" s="199"/>
      <c r="D14" s="200" t="s">
        <v>113</v>
      </c>
      <c r="L14" s="201"/>
      <c r="O14" s="202"/>
      <c r="Q14" s="203"/>
      <c r="AD14" s="199"/>
      <c r="AE14" s="200" t="s">
        <v>114</v>
      </c>
      <c r="AP14" s="202"/>
      <c r="AR14" s="192"/>
      <c r="AS14" s="204"/>
    </row>
    <row r="15" spans="1:64" ht="16.5" customHeight="1" thickBot="1" x14ac:dyDescent="0.35">
      <c r="B15" s="498"/>
      <c r="C15" s="199"/>
      <c r="D15" s="205" t="s">
        <v>115</v>
      </c>
      <c r="I15" s="206">
        <v>8</v>
      </c>
      <c r="J15" s="384" t="s">
        <v>640</v>
      </c>
      <c r="Q15" s="207"/>
      <c r="T15" s="191" t="s">
        <v>116</v>
      </c>
      <c r="U15" s="191" t="s">
        <v>117</v>
      </c>
      <c r="V15" s="191" t="s">
        <v>118</v>
      </c>
      <c r="W15" s="191" t="s">
        <v>119</v>
      </c>
      <c r="X15" s="191" t="s">
        <v>120</v>
      </c>
      <c r="Y15" s="191" t="s">
        <v>121</v>
      </c>
      <c r="Z15" s="191" t="s">
        <v>122</v>
      </c>
      <c r="AA15" s="191" t="s">
        <v>123</v>
      </c>
      <c r="AB15" s="191" t="s">
        <v>124</v>
      </c>
      <c r="AD15" s="199"/>
      <c r="AE15" s="205" t="s">
        <v>125</v>
      </c>
      <c r="AK15" s="206">
        <v>10</v>
      </c>
      <c r="AL15" s="384" t="s">
        <v>640</v>
      </c>
      <c r="AM15" s="201"/>
      <c r="AR15" s="192"/>
      <c r="AS15" s="208"/>
    </row>
    <row r="16" spans="1:64" ht="40.15" customHeight="1" x14ac:dyDescent="0.25">
      <c r="B16" s="498"/>
      <c r="C16" s="209" t="s">
        <v>126</v>
      </c>
      <c r="D16" s="500" t="s">
        <v>643</v>
      </c>
      <c r="E16" s="501"/>
      <c r="F16" s="501"/>
      <c r="G16" s="501"/>
      <c r="H16" s="501"/>
      <c r="I16" s="501"/>
      <c r="J16" s="501"/>
      <c r="K16" s="501"/>
      <c r="L16" s="501"/>
      <c r="M16" s="502"/>
      <c r="Q16" s="210"/>
      <c r="R16" s="202" t="s">
        <v>126</v>
      </c>
      <c r="S16" s="211" t="e">
        <f t="shared" ref="S16:S25" si="0">D16/$D$27</f>
        <v>#VALUE!</v>
      </c>
      <c r="T16" s="211" t="e">
        <f t="shared" ref="T16:T25" si="1">E16/$E$27</f>
        <v>#DIV/0!</v>
      </c>
      <c r="U16" s="211" t="e">
        <f t="shared" ref="U16:U25" si="2">F16/F$27</f>
        <v>#DIV/0!</v>
      </c>
      <c r="V16" s="211" t="e">
        <f t="shared" ref="V16:V25" si="3">G16/G$27</f>
        <v>#DIV/0!</v>
      </c>
      <c r="W16" s="211" t="e">
        <f t="shared" ref="W16:W25" si="4">H16/H$27</f>
        <v>#DIV/0!</v>
      </c>
      <c r="X16" s="211" t="e">
        <f t="shared" ref="X16:X25" si="5">I16/I$27</f>
        <v>#DIV/0!</v>
      </c>
      <c r="Y16" s="211" t="e">
        <f t="shared" ref="Y16:Y25" si="6">J16/J$27</f>
        <v>#DIV/0!</v>
      </c>
      <c r="Z16" s="211" t="e">
        <f t="shared" ref="Z16:Z25" si="7">K16/K$27</f>
        <v>#DIV/0!</v>
      </c>
      <c r="AA16" s="211" t="e">
        <f t="shared" ref="AA16:AA25" si="8">L16/L$27</f>
        <v>#DIV/0!</v>
      </c>
      <c r="AB16" s="211" t="e">
        <f t="shared" ref="AB16:AB25" si="9">M16/M$27</f>
        <v>#DIV/0!</v>
      </c>
      <c r="AD16" s="209" t="s">
        <v>127</v>
      </c>
      <c r="AE16" s="500" t="s">
        <v>651</v>
      </c>
      <c r="AF16" s="501"/>
      <c r="AG16" s="501"/>
      <c r="AH16" s="501"/>
      <c r="AI16" s="501"/>
      <c r="AJ16" s="501"/>
      <c r="AK16" s="501"/>
      <c r="AL16" s="501"/>
      <c r="AM16" s="501"/>
      <c r="AN16" s="502"/>
      <c r="AR16" s="192"/>
      <c r="AS16" s="208"/>
      <c r="AV16" s="253"/>
    </row>
    <row r="17" spans="2:45" ht="40.15" customHeight="1" x14ac:dyDescent="0.25">
      <c r="B17" s="498"/>
      <c r="C17" s="209" t="s">
        <v>116</v>
      </c>
      <c r="D17" s="488" t="s">
        <v>644</v>
      </c>
      <c r="E17" s="489"/>
      <c r="F17" s="489"/>
      <c r="G17" s="489"/>
      <c r="H17" s="489"/>
      <c r="I17" s="489"/>
      <c r="J17" s="489"/>
      <c r="K17" s="489"/>
      <c r="L17" s="489"/>
      <c r="M17" s="490"/>
      <c r="Q17" s="210"/>
      <c r="R17" s="202" t="s">
        <v>116</v>
      </c>
      <c r="S17" s="211" t="e">
        <f t="shared" si="0"/>
        <v>#VALUE!</v>
      </c>
      <c r="T17" s="211" t="e">
        <f t="shared" si="1"/>
        <v>#DIV/0!</v>
      </c>
      <c r="U17" s="211" t="e">
        <f t="shared" si="2"/>
        <v>#DIV/0!</v>
      </c>
      <c r="V17" s="211" t="e">
        <f t="shared" si="3"/>
        <v>#DIV/0!</v>
      </c>
      <c r="W17" s="211" t="e">
        <f t="shared" si="4"/>
        <v>#DIV/0!</v>
      </c>
      <c r="X17" s="211" t="e">
        <f t="shared" si="5"/>
        <v>#DIV/0!</v>
      </c>
      <c r="Y17" s="211" t="e">
        <f t="shared" si="6"/>
        <v>#DIV/0!</v>
      </c>
      <c r="Z17" s="211" t="e">
        <f t="shared" si="7"/>
        <v>#DIV/0!</v>
      </c>
      <c r="AA17" s="211" t="e">
        <f t="shared" si="8"/>
        <v>#DIV/0!</v>
      </c>
      <c r="AB17" s="211" t="e">
        <f t="shared" si="9"/>
        <v>#DIV/0!</v>
      </c>
      <c r="AD17" s="209" t="s">
        <v>128</v>
      </c>
      <c r="AE17" s="488" t="s">
        <v>652</v>
      </c>
      <c r="AF17" s="489"/>
      <c r="AG17" s="489"/>
      <c r="AH17" s="489"/>
      <c r="AI17" s="489"/>
      <c r="AJ17" s="489"/>
      <c r="AK17" s="489"/>
      <c r="AL17" s="489"/>
      <c r="AM17" s="489"/>
      <c r="AN17" s="490"/>
      <c r="AR17" s="192"/>
      <c r="AS17" s="208"/>
    </row>
    <row r="18" spans="2:45" ht="40.15" customHeight="1" x14ac:dyDescent="0.25">
      <c r="B18" s="498"/>
      <c r="C18" s="209" t="s">
        <v>117</v>
      </c>
      <c r="D18" s="488" t="s">
        <v>645</v>
      </c>
      <c r="E18" s="489"/>
      <c r="F18" s="489"/>
      <c r="G18" s="489"/>
      <c r="H18" s="489"/>
      <c r="I18" s="489"/>
      <c r="J18" s="489"/>
      <c r="K18" s="489"/>
      <c r="L18" s="489"/>
      <c r="M18" s="490"/>
      <c r="Q18" s="210"/>
      <c r="R18" s="202" t="s">
        <v>117</v>
      </c>
      <c r="S18" s="211" t="e">
        <f t="shared" si="0"/>
        <v>#VALUE!</v>
      </c>
      <c r="T18" s="211" t="e">
        <f t="shared" si="1"/>
        <v>#DIV/0!</v>
      </c>
      <c r="U18" s="211" t="e">
        <f t="shared" si="2"/>
        <v>#DIV/0!</v>
      </c>
      <c r="V18" s="211" t="e">
        <f t="shared" si="3"/>
        <v>#DIV/0!</v>
      </c>
      <c r="W18" s="211" t="e">
        <f t="shared" si="4"/>
        <v>#DIV/0!</v>
      </c>
      <c r="X18" s="211" t="e">
        <f t="shared" si="5"/>
        <v>#DIV/0!</v>
      </c>
      <c r="Y18" s="211" t="e">
        <f t="shared" si="6"/>
        <v>#DIV/0!</v>
      </c>
      <c r="Z18" s="211" t="e">
        <f t="shared" si="7"/>
        <v>#DIV/0!</v>
      </c>
      <c r="AA18" s="211" t="e">
        <f t="shared" si="8"/>
        <v>#DIV/0!</v>
      </c>
      <c r="AB18" s="211" t="e">
        <f t="shared" si="9"/>
        <v>#DIV/0!</v>
      </c>
      <c r="AD18" s="209" t="s">
        <v>129</v>
      </c>
      <c r="AE18" s="488" t="s">
        <v>653</v>
      </c>
      <c r="AF18" s="489"/>
      <c r="AG18" s="489"/>
      <c r="AH18" s="489"/>
      <c r="AI18" s="489"/>
      <c r="AJ18" s="489"/>
      <c r="AK18" s="489"/>
      <c r="AL18" s="489"/>
      <c r="AM18" s="489"/>
      <c r="AN18" s="490"/>
      <c r="AR18" s="192"/>
      <c r="AS18" s="208"/>
    </row>
    <row r="19" spans="2:45" ht="40.15" customHeight="1" x14ac:dyDescent="0.25">
      <c r="B19" s="498"/>
      <c r="C19" s="209" t="s">
        <v>118</v>
      </c>
      <c r="D19" s="488" t="s">
        <v>646</v>
      </c>
      <c r="E19" s="489"/>
      <c r="F19" s="489"/>
      <c r="G19" s="489"/>
      <c r="H19" s="489"/>
      <c r="I19" s="489"/>
      <c r="J19" s="489"/>
      <c r="K19" s="489"/>
      <c r="L19" s="489"/>
      <c r="M19" s="490"/>
      <c r="Q19" s="210"/>
      <c r="R19" s="202" t="s">
        <v>118</v>
      </c>
      <c r="S19" s="211" t="e">
        <f t="shared" si="0"/>
        <v>#VALUE!</v>
      </c>
      <c r="T19" s="211" t="e">
        <f t="shared" si="1"/>
        <v>#DIV/0!</v>
      </c>
      <c r="U19" s="211" t="e">
        <f t="shared" si="2"/>
        <v>#DIV/0!</v>
      </c>
      <c r="V19" s="211" t="e">
        <f t="shared" si="3"/>
        <v>#DIV/0!</v>
      </c>
      <c r="W19" s="211" t="e">
        <f t="shared" si="4"/>
        <v>#DIV/0!</v>
      </c>
      <c r="X19" s="211" t="e">
        <f t="shared" si="5"/>
        <v>#DIV/0!</v>
      </c>
      <c r="Y19" s="211" t="e">
        <f t="shared" si="6"/>
        <v>#DIV/0!</v>
      </c>
      <c r="Z19" s="211" t="e">
        <f t="shared" si="7"/>
        <v>#DIV/0!</v>
      </c>
      <c r="AA19" s="211" t="e">
        <f t="shared" si="8"/>
        <v>#DIV/0!</v>
      </c>
      <c r="AB19" s="211" t="e">
        <f t="shared" si="9"/>
        <v>#DIV/0!</v>
      </c>
      <c r="AD19" s="209" t="s">
        <v>130</v>
      </c>
      <c r="AE19" s="482" t="s">
        <v>654</v>
      </c>
      <c r="AF19" s="483"/>
      <c r="AG19" s="483"/>
      <c r="AH19" s="483"/>
      <c r="AI19" s="483"/>
      <c r="AJ19" s="483"/>
      <c r="AK19" s="483"/>
      <c r="AL19" s="483"/>
      <c r="AM19" s="483"/>
      <c r="AN19" s="484"/>
      <c r="AR19" s="192"/>
      <c r="AS19" s="208"/>
    </row>
    <row r="20" spans="2:45" ht="40.15" customHeight="1" x14ac:dyDescent="0.25">
      <c r="B20" s="498"/>
      <c r="C20" s="209" t="s">
        <v>119</v>
      </c>
      <c r="D20" s="488" t="s">
        <v>647</v>
      </c>
      <c r="E20" s="489"/>
      <c r="F20" s="489"/>
      <c r="G20" s="489"/>
      <c r="H20" s="489"/>
      <c r="I20" s="489"/>
      <c r="J20" s="489"/>
      <c r="K20" s="489"/>
      <c r="L20" s="489"/>
      <c r="M20" s="490"/>
      <c r="Q20" s="210"/>
      <c r="R20" s="202" t="s">
        <v>119</v>
      </c>
      <c r="S20" s="211" t="e">
        <f t="shared" si="0"/>
        <v>#VALUE!</v>
      </c>
      <c r="T20" s="211" t="e">
        <f t="shared" si="1"/>
        <v>#DIV/0!</v>
      </c>
      <c r="U20" s="211" t="e">
        <f t="shared" si="2"/>
        <v>#DIV/0!</v>
      </c>
      <c r="V20" s="211" t="e">
        <f t="shared" si="3"/>
        <v>#DIV/0!</v>
      </c>
      <c r="W20" s="211" t="e">
        <f t="shared" si="4"/>
        <v>#DIV/0!</v>
      </c>
      <c r="X20" s="211" t="e">
        <f t="shared" si="5"/>
        <v>#DIV/0!</v>
      </c>
      <c r="Y20" s="211" t="e">
        <f t="shared" si="6"/>
        <v>#DIV/0!</v>
      </c>
      <c r="Z20" s="211" t="e">
        <f t="shared" si="7"/>
        <v>#DIV/0!</v>
      </c>
      <c r="AA20" s="211" t="e">
        <f t="shared" si="8"/>
        <v>#DIV/0!</v>
      </c>
      <c r="AB20" s="211" t="e">
        <f t="shared" si="9"/>
        <v>#DIV/0!</v>
      </c>
      <c r="AD20" s="209" t="s">
        <v>131</v>
      </c>
      <c r="AE20" s="488" t="s">
        <v>655</v>
      </c>
      <c r="AF20" s="489"/>
      <c r="AG20" s="489"/>
      <c r="AH20" s="489"/>
      <c r="AI20" s="489"/>
      <c r="AJ20" s="489"/>
      <c r="AK20" s="489"/>
      <c r="AL20" s="489"/>
      <c r="AM20" s="489"/>
      <c r="AN20" s="490"/>
      <c r="AR20" s="192"/>
      <c r="AS20" s="208"/>
    </row>
    <row r="21" spans="2:45" ht="40.15" customHeight="1" x14ac:dyDescent="0.25">
      <c r="B21" s="498"/>
      <c r="C21" s="209" t="s">
        <v>120</v>
      </c>
      <c r="D21" s="488" t="s">
        <v>648</v>
      </c>
      <c r="E21" s="489"/>
      <c r="F21" s="489"/>
      <c r="G21" s="489"/>
      <c r="H21" s="489"/>
      <c r="I21" s="489"/>
      <c r="J21" s="489"/>
      <c r="K21" s="489"/>
      <c r="L21" s="489"/>
      <c r="M21" s="490"/>
      <c r="Q21" s="210"/>
      <c r="R21" s="202" t="s">
        <v>120</v>
      </c>
      <c r="S21" s="211" t="e">
        <f t="shared" si="0"/>
        <v>#VALUE!</v>
      </c>
      <c r="T21" s="211" t="e">
        <f t="shared" si="1"/>
        <v>#DIV/0!</v>
      </c>
      <c r="U21" s="211" t="e">
        <f t="shared" si="2"/>
        <v>#DIV/0!</v>
      </c>
      <c r="V21" s="211" t="e">
        <f t="shared" si="3"/>
        <v>#DIV/0!</v>
      </c>
      <c r="W21" s="211" t="e">
        <f t="shared" si="4"/>
        <v>#DIV/0!</v>
      </c>
      <c r="X21" s="211" t="e">
        <f t="shared" si="5"/>
        <v>#DIV/0!</v>
      </c>
      <c r="Y21" s="211" t="e">
        <f t="shared" si="6"/>
        <v>#DIV/0!</v>
      </c>
      <c r="Z21" s="211" t="e">
        <f t="shared" si="7"/>
        <v>#DIV/0!</v>
      </c>
      <c r="AA21" s="211" t="e">
        <f t="shared" si="8"/>
        <v>#DIV/0!</v>
      </c>
      <c r="AB21" s="211" t="e">
        <f t="shared" si="9"/>
        <v>#DIV/0!</v>
      </c>
      <c r="AD21" s="209" t="s">
        <v>132</v>
      </c>
      <c r="AE21" s="482" t="s">
        <v>656</v>
      </c>
      <c r="AF21" s="483"/>
      <c r="AG21" s="483"/>
      <c r="AH21" s="483"/>
      <c r="AI21" s="483"/>
      <c r="AJ21" s="483"/>
      <c r="AK21" s="483"/>
      <c r="AL21" s="483"/>
      <c r="AM21" s="483"/>
      <c r="AN21" s="484"/>
      <c r="AR21" s="192"/>
      <c r="AS21" s="208"/>
    </row>
    <row r="22" spans="2:45" ht="40.15" customHeight="1" x14ac:dyDescent="0.25">
      <c r="B22" s="498"/>
      <c r="C22" s="209" t="s">
        <v>121</v>
      </c>
      <c r="D22" s="488" t="s">
        <v>649</v>
      </c>
      <c r="E22" s="489"/>
      <c r="F22" s="489"/>
      <c r="G22" s="489"/>
      <c r="H22" s="489"/>
      <c r="I22" s="489"/>
      <c r="J22" s="489"/>
      <c r="K22" s="489"/>
      <c r="L22" s="489"/>
      <c r="M22" s="490"/>
      <c r="Q22" s="210"/>
      <c r="R22" s="202" t="s">
        <v>121</v>
      </c>
      <c r="S22" s="211" t="e">
        <f t="shared" si="0"/>
        <v>#VALUE!</v>
      </c>
      <c r="T22" s="211" t="e">
        <f t="shared" si="1"/>
        <v>#DIV/0!</v>
      </c>
      <c r="U22" s="211" t="e">
        <f t="shared" si="2"/>
        <v>#DIV/0!</v>
      </c>
      <c r="V22" s="211" t="e">
        <f t="shared" si="3"/>
        <v>#DIV/0!</v>
      </c>
      <c r="W22" s="211" t="e">
        <f t="shared" si="4"/>
        <v>#DIV/0!</v>
      </c>
      <c r="X22" s="211" t="e">
        <f t="shared" si="5"/>
        <v>#DIV/0!</v>
      </c>
      <c r="Y22" s="211" t="e">
        <f t="shared" si="6"/>
        <v>#DIV/0!</v>
      </c>
      <c r="Z22" s="211" t="e">
        <f t="shared" si="7"/>
        <v>#DIV/0!</v>
      </c>
      <c r="AA22" s="211" t="e">
        <f t="shared" si="8"/>
        <v>#DIV/0!</v>
      </c>
      <c r="AB22" s="211" t="e">
        <f t="shared" si="9"/>
        <v>#DIV/0!</v>
      </c>
      <c r="AD22" s="209" t="s">
        <v>133</v>
      </c>
      <c r="AE22" s="488" t="s">
        <v>657</v>
      </c>
      <c r="AF22" s="489"/>
      <c r="AG22" s="489"/>
      <c r="AH22" s="489"/>
      <c r="AI22" s="489"/>
      <c r="AJ22" s="489"/>
      <c r="AK22" s="489"/>
      <c r="AL22" s="489"/>
      <c r="AM22" s="489"/>
      <c r="AN22" s="490"/>
      <c r="AR22" s="192"/>
      <c r="AS22" s="208"/>
    </row>
    <row r="23" spans="2:45" ht="40.15" customHeight="1" x14ac:dyDescent="0.25">
      <c r="B23" s="498"/>
      <c r="C23" s="209" t="s">
        <v>122</v>
      </c>
      <c r="D23" s="485" t="s">
        <v>650</v>
      </c>
      <c r="E23" s="486"/>
      <c r="F23" s="486"/>
      <c r="G23" s="486"/>
      <c r="H23" s="486"/>
      <c r="I23" s="486"/>
      <c r="J23" s="486"/>
      <c r="K23" s="486"/>
      <c r="L23" s="486"/>
      <c r="M23" s="487"/>
      <c r="Q23" s="210"/>
      <c r="R23" s="202" t="s">
        <v>122</v>
      </c>
      <c r="S23" s="211" t="e">
        <f t="shared" si="0"/>
        <v>#VALUE!</v>
      </c>
      <c r="T23" s="211" t="e">
        <f t="shared" si="1"/>
        <v>#DIV/0!</v>
      </c>
      <c r="U23" s="211" t="e">
        <f t="shared" si="2"/>
        <v>#DIV/0!</v>
      </c>
      <c r="V23" s="211" t="e">
        <f t="shared" si="3"/>
        <v>#DIV/0!</v>
      </c>
      <c r="W23" s="211" t="e">
        <f t="shared" si="4"/>
        <v>#DIV/0!</v>
      </c>
      <c r="X23" s="211" t="e">
        <f t="shared" si="5"/>
        <v>#DIV/0!</v>
      </c>
      <c r="Y23" s="211" t="e">
        <f t="shared" si="6"/>
        <v>#DIV/0!</v>
      </c>
      <c r="Z23" s="211" t="e">
        <f t="shared" si="7"/>
        <v>#DIV/0!</v>
      </c>
      <c r="AA23" s="211" t="e">
        <f t="shared" si="8"/>
        <v>#DIV/0!</v>
      </c>
      <c r="AB23" s="211" t="e">
        <f t="shared" si="9"/>
        <v>#DIV/0!</v>
      </c>
      <c r="AD23" s="209" t="s">
        <v>134</v>
      </c>
      <c r="AE23" s="488" t="s">
        <v>658</v>
      </c>
      <c r="AF23" s="483"/>
      <c r="AG23" s="483"/>
      <c r="AH23" s="483"/>
      <c r="AI23" s="483"/>
      <c r="AJ23" s="483"/>
      <c r="AK23" s="483"/>
      <c r="AL23" s="483"/>
      <c r="AM23" s="483"/>
      <c r="AN23" s="484"/>
      <c r="AR23" s="192"/>
      <c r="AS23" s="208"/>
    </row>
    <row r="24" spans="2:45" ht="40.15" customHeight="1" x14ac:dyDescent="0.25">
      <c r="B24" s="498"/>
      <c r="C24" s="209" t="s">
        <v>123</v>
      </c>
      <c r="D24" s="482"/>
      <c r="E24" s="483"/>
      <c r="F24" s="483"/>
      <c r="G24" s="483"/>
      <c r="H24" s="483"/>
      <c r="I24" s="483"/>
      <c r="J24" s="483"/>
      <c r="K24" s="483"/>
      <c r="L24" s="483"/>
      <c r="M24" s="484"/>
      <c r="Q24" s="210"/>
      <c r="R24" s="202" t="s">
        <v>123</v>
      </c>
      <c r="S24" s="211" t="e">
        <f t="shared" si="0"/>
        <v>#DIV/0!</v>
      </c>
      <c r="T24" s="211" t="e">
        <f t="shared" si="1"/>
        <v>#DIV/0!</v>
      </c>
      <c r="U24" s="211" t="e">
        <f t="shared" si="2"/>
        <v>#DIV/0!</v>
      </c>
      <c r="V24" s="211" t="e">
        <f t="shared" si="3"/>
        <v>#DIV/0!</v>
      </c>
      <c r="W24" s="211" t="e">
        <f t="shared" si="4"/>
        <v>#DIV/0!</v>
      </c>
      <c r="X24" s="211" t="e">
        <f t="shared" si="5"/>
        <v>#DIV/0!</v>
      </c>
      <c r="Y24" s="211" t="e">
        <f t="shared" si="6"/>
        <v>#DIV/0!</v>
      </c>
      <c r="Z24" s="211" t="e">
        <f t="shared" si="7"/>
        <v>#DIV/0!</v>
      </c>
      <c r="AA24" s="211" t="e">
        <f t="shared" si="8"/>
        <v>#DIV/0!</v>
      </c>
      <c r="AB24" s="211" t="e">
        <f t="shared" si="9"/>
        <v>#DIV/0!</v>
      </c>
      <c r="AD24" s="209" t="s">
        <v>135</v>
      </c>
      <c r="AE24" s="482" t="s">
        <v>659</v>
      </c>
      <c r="AF24" s="483"/>
      <c r="AG24" s="483"/>
      <c r="AH24" s="483"/>
      <c r="AI24" s="483"/>
      <c r="AJ24" s="483"/>
      <c r="AK24" s="483"/>
      <c r="AL24" s="483"/>
      <c r="AM24" s="483"/>
      <c r="AN24" s="484"/>
      <c r="AR24" s="192"/>
      <c r="AS24" s="208"/>
    </row>
    <row r="25" spans="2:45" ht="40.15" customHeight="1" thickBot="1" x14ac:dyDescent="0.3">
      <c r="B25" s="498"/>
      <c r="C25" s="209" t="s">
        <v>124</v>
      </c>
      <c r="D25" s="491"/>
      <c r="E25" s="492"/>
      <c r="F25" s="492"/>
      <c r="G25" s="492"/>
      <c r="H25" s="492"/>
      <c r="I25" s="492"/>
      <c r="J25" s="492"/>
      <c r="K25" s="492"/>
      <c r="L25" s="492"/>
      <c r="M25" s="493"/>
      <c r="Q25" s="210"/>
      <c r="R25" s="202" t="s">
        <v>124</v>
      </c>
      <c r="S25" s="211" t="e">
        <f t="shared" si="0"/>
        <v>#DIV/0!</v>
      </c>
      <c r="T25" s="211" t="e">
        <f t="shared" si="1"/>
        <v>#DIV/0!</v>
      </c>
      <c r="U25" s="211" t="e">
        <f t="shared" si="2"/>
        <v>#DIV/0!</v>
      </c>
      <c r="V25" s="211" t="e">
        <f t="shared" si="3"/>
        <v>#DIV/0!</v>
      </c>
      <c r="W25" s="211" t="e">
        <f t="shared" si="4"/>
        <v>#DIV/0!</v>
      </c>
      <c r="X25" s="211" t="e">
        <f t="shared" si="5"/>
        <v>#DIV/0!</v>
      </c>
      <c r="Y25" s="211" t="e">
        <f t="shared" si="6"/>
        <v>#DIV/0!</v>
      </c>
      <c r="Z25" s="211" t="e">
        <f t="shared" si="7"/>
        <v>#DIV/0!</v>
      </c>
      <c r="AA25" s="211" t="e">
        <f t="shared" si="8"/>
        <v>#DIV/0!</v>
      </c>
      <c r="AB25" s="211" t="e">
        <f t="shared" si="9"/>
        <v>#DIV/0!</v>
      </c>
      <c r="AD25" s="209" t="s">
        <v>136</v>
      </c>
      <c r="AE25" s="494" t="s">
        <v>660</v>
      </c>
      <c r="AF25" s="495"/>
      <c r="AG25" s="495"/>
      <c r="AH25" s="495"/>
      <c r="AI25" s="495"/>
      <c r="AJ25" s="495"/>
      <c r="AK25" s="495"/>
      <c r="AL25" s="495"/>
      <c r="AM25" s="495"/>
      <c r="AN25" s="496"/>
      <c r="AR25" s="192"/>
      <c r="AS25" s="208"/>
    </row>
    <row r="26" spans="2:45" ht="24.75" customHeight="1" thickBot="1" x14ac:dyDescent="0.3">
      <c r="B26" s="499"/>
      <c r="C26" s="212"/>
      <c r="D26" s="213"/>
      <c r="E26" s="213"/>
      <c r="F26" s="213"/>
      <c r="G26" s="213"/>
      <c r="H26" s="213"/>
      <c r="I26" s="213"/>
      <c r="J26" s="213"/>
      <c r="K26" s="213"/>
      <c r="L26" s="213"/>
      <c r="M26" s="213"/>
      <c r="N26" s="214"/>
      <c r="O26" s="215"/>
      <c r="P26" s="216"/>
      <c r="Q26" s="217"/>
      <c r="R26" s="202"/>
      <c r="AD26" s="212"/>
      <c r="AE26" s="213"/>
      <c r="AF26" s="213"/>
      <c r="AG26" s="213"/>
      <c r="AH26" s="213"/>
      <c r="AI26" s="213"/>
      <c r="AJ26" s="213"/>
      <c r="AK26" s="213"/>
      <c r="AL26" s="213"/>
      <c r="AM26" s="213"/>
      <c r="AN26" s="213"/>
      <c r="AO26" s="214"/>
      <c r="AP26" s="215"/>
      <c r="AQ26" s="216"/>
      <c r="AR26" s="217"/>
      <c r="AS26" s="210"/>
    </row>
    <row r="27" spans="2:45" ht="15.75" customHeight="1" x14ac:dyDescent="0.25">
      <c r="B27" s="497" t="s">
        <v>137</v>
      </c>
      <c r="C27" s="218"/>
      <c r="D27" s="194"/>
      <c r="E27" s="194"/>
      <c r="F27" s="194"/>
      <c r="G27" s="194"/>
      <c r="H27" s="194"/>
      <c r="I27" s="194"/>
      <c r="J27" s="194"/>
      <c r="K27" s="194"/>
      <c r="L27" s="194"/>
      <c r="M27" s="194"/>
      <c r="N27" s="194"/>
      <c r="O27" s="194"/>
      <c r="P27" s="194"/>
      <c r="Q27" s="197"/>
      <c r="R27" s="202"/>
      <c r="S27" s="191" t="e">
        <f t="shared" ref="S27:AB27" si="10">SUM(S16:S25)</f>
        <v>#VALUE!</v>
      </c>
      <c r="T27" s="191" t="e">
        <f t="shared" si="10"/>
        <v>#DIV/0!</v>
      </c>
      <c r="U27" s="191" t="e">
        <f t="shared" si="10"/>
        <v>#DIV/0!</v>
      </c>
      <c r="V27" s="191" t="e">
        <f t="shared" si="10"/>
        <v>#DIV/0!</v>
      </c>
      <c r="W27" s="191" t="e">
        <f t="shared" si="10"/>
        <v>#DIV/0!</v>
      </c>
      <c r="X27" s="191" t="e">
        <f t="shared" si="10"/>
        <v>#DIV/0!</v>
      </c>
      <c r="Y27" s="191" t="e">
        <f t="shared" si="10"/>
        <v>#DIV/0!</v>
      </c>
      <c r="Z27" s="191" t="e">
        <f t="shared" si="10"/>
        <v>#DIV/0!</v>
      </c>
      <c r="AA27" s="191" t="e">
        <f t="shared" si="10"/>
        <v>#DIV/0!</v>
      </c>
      <c r="AB27" s="191" t="e">
        <f t="shared" si="10"/>
        <v>#DIV/0!</v>
      </c>
      <c r="AD27" s="218"/>
      <c r="AE27" s="194"/>
      <c r="AF27" s="194"/>
      <c r="AG27" s="194"/>
      <c r="AH27" s="194"/>
      <c r="AI27" s="194"/>
      <c r="AJ27" s="194"/>
      <c r="AK27" s="194"/>
      <c r="AL27" s="194"/>
      <c r="AM27" s="194"/>
      <c r="AN27" s="194"/>
      <c r="AO27" s="194"/>
      <c r="AP27" s="194"/>
      <c r="AQ27" s="194"/>
      <c r="AR27" s="197"/>
      <c r="AS27" s="192"/>
    </row>
    <row r="28" spans="2:45" ht="20.25" thickBot="1" x14ac:dyDescent="0.35">
      <c r="B28" s="498"/>
      <c r="C28" s="199"/>
      <c r="D28" s="200" t="s">
        <v>138</v>
      </c>
      <c r="Q28" s="219"/>
      <c r="S28" s="196"/>
      <c r="V28" s="196"/>
      <c r="AD28" s="199"/>
      <c r="AE28" s="200" t="s">
        <v>139</v>
      </c>
      <c r="AR28" s="192"/>
      <c r="AS28" s="219"/>
    </row>
    <row r="29" spans="2:45" ht="15.75" customHeight="1" thickBot="1" x14ac:dyDescent="0.35">
      <c r="B29" s="498"/>
      <c r="C29" s="199"/>
      <c r="D29" s="205" t="s">
        <v>140</v>
      </c>
      <c r="J29" s="206">
        <v>7</v>
      </c>
      <c r="K29" s="384" t="s">
        <v>640</v>
      </c>
      <c r="L29" s="201"/>
      <c r="M29" s="202"/>
      <c r="Q29" s="207"/>
      <c r="S29" s="202" t="s">
        <v>141</v>
      </c>
      <c r="T29" s="202" t="s">
        <v>142</v>
      </c>
      <c r="U29" s="202" t="s">
        <v>143</v>
      </c>
      <c r="V29" s="202" t="s">
        <v>144</v>
      </c>
      <c r="W29" s="202" t="s">
        <v>145</v>
      </c>
      <c r="X29" s="202" t="s">
        <v>146</v>
      </c>
      <c r="Y29" s="202" t="s">
        <v>147</v>
      </c>
      <c r="Z29" s="202" t="s">
        <v>148</v>
      </c>
      <c r="AA29" s="202" t="s">
        <v>149</v>
      </c>
      <c r="AB29" s="202" t="s">
        <v>150</v>
      </c>
      <c r="AD29" s="199"/>
      <c r="AE29" s="205" t="s">
        <v>151</v>
      </c>
      <c r="AF29" s="202"/>
      <c r="AG29" s="202"/>
      <c r="AH29" s="202"/>
      <c r="AI29" s="202"/>
      <c r="AJ29" s="206">
        <v>9</v>
      </c>
      <c r="AK29" s="384" t="s">
        <v>640</v>
      </c>
      <c r="AL29" s="201"/>
      <c r="AM29" s="202"/>
      <c r="AN29" s="202"/>
      <c r="AO29" s="202"/>
      <c r="AP29" s="202"/>
      <c r="AQ29" s="202"/>
      <c r="AR29" s="220"/>
      <c r="AS29" s="207"/>
    </row>
    <row r="30" spans="2:45" ht="40.15" customHeight="1" x14ac:dyDescent="0.25">
      <c r="B30" s="498"/>
      <c r="C30" s="209" t="s">
        <v>141</v>
      </c>
      <c r="D30" s="500" t="s">
        <v>661</v>
      </c>
      <c r="E30" s="501"/>
      <c r="F30" s="501"/>
      <c r="G30" s="501"/>
      <c r="H30" s="501"/>
      <c r="I30" s="501"/>
      <c r="J30" s="501"/>
      <c r="K30" s="501"/>
      <c r="L30" s="501"/>
      <c r="M30" s="502"/>
      <c r="Q30" s="210"/>
      <c r="R30" s="202" t="s">
        <v>141</v>
      </c>
      <c r="S30" s="211" t="e">
        <f t="shared" ref="S30:S39" si="11">D30/$D$40</f>
        <v>#VALUE!</v>
      </c>
      <c r="T30" s="211" t="e">
        <f t="shared" ref="T30:T39" si="12">E30/$E$40</f>
        <v>#DIV/0!</v>
      </c>
      <c r="U30" s="211" t="e">
        <f t="shared" ref="U30:AB39" si="13">F30/F$40</f>
        <v>#DIV/0!</v>
      </c>
      <c r="V30" s="211" t="e">
        <f t="shared" si="13"/>
        <v>#DIV/0!</v>
      </c>
      <c r="W30" s="211" t="e">
        <f t="shared" si="13"/>
        <v>#DIV/0!</v>
      </c>
      <c r="X30" s="211" t="e">
        <f t="shared" si="13"/>
        <v>#DIV/0!</v>
      </c>
      <c r="Y30" s="211" t="e">
        <f t="shared" si="13"/>
        <v>#DIV/0!</v>
      </c>
      <c r="Z30" s="211" t="e">
        <f t="shared" si="13"/>
        <v>#DIV/0!</v>
      </c>
      <c r="AA30" s="211" t="e">
        <f t="shared" si="13"/>
        <v>#DIV/0!</v>
      </c>
      <c r="AB30" s="211" t="e">
        <f t="shared" si="13"/>
        <v>#DIV/0!</v>
      </c>
      <c r="AD30" s="209" t="s">
        <v>152</v>
      </c>
      <c r="AE30" s="500" t="s">
        <v>668</v>
      </c>
      <c r="AF30" s="501"/>
      <c r="AG30" s="501"/>
      <c r="AH30" s="501"/>
      <c r="AI30" s="501"/>
      <c r="AJ30" s="501"/>
      <c r="AK30" s="501"/>
      <c r="AL30" s="501"/>
      <c r="AM30" s="501"/>
      <c r="AN30" s="502"/>
      <c r="AO30" s="202"/>
      <c r="AP30" s="202"/>
      <c r="AQ30" s="202"/>
      <c r="AR30" s="220"/>
      <c r="AS30" s="210"/>
    </row>
    <row r="31" spans="2:45" ht="40.15" customHeight="1" x14ac:dyDescent="0.25">
      <c r="B31" s="498"/>
      <c r="C31" s="209" t="s">
        <v>142</v>
      </c>
      <c r="D31" s="485" t="s">
        <v>662</v>
      </c>
      <c r="E31" s="486"/>
      <c r="F31" s="486"/>
      <c r="G31" s="486"/>
      <c r="H31" s="486"/>
      <c r="I31" s="486"/>
      <c r="J31" s="486"/>
      <c r="K31" s="486"/>
      <c r="L31" s="486"/>
      <c r="M31" s="487"/>
      <c r="Q31" s="210"/>
      <c r="R31" s="202" t="s">
        <v>142</v>
      </c>
      <c r="S31" s="211" t="e">
        <f t="shared" si="11"/>
        <v>#VALUE!</v>
      </c>
      <c r="T31" s="211" t="e">
        <f t="shared" si="12"/>
        <v>#DIV/0!</v>
      </c>
      <c r="U31" s="211" t="e">
        <f t="shared" si="13"/>
        <v>#DIV/0!</v>
      </c>
      <c r="V31" s="211" t="e">
        <f t="shared" si="13"/>
        <v>#DIV/0!</v>
      </c>
      <c r="W31" s="211" t="e">
        <f t="shared" si="13"/>
        <v>#DIV/0!</v>
      </c>
      <c r="X31" s="211" t="e">
        <f t="shared" si="13"/>
        <v>#DIV/0!</v>
      </c>
      <c r="Y31" s="211" t="e">
        <f t="shared" si="13"/>
        <v>#DIV/0!</v>
      </c>
      <c r="Z31" s="211" t="e">
        <f t="shared" si="13"/>
        <v>#DIV/0!</v>
      </c>
      <c r="AA31" s="211" t="e">
        <f t="shared" si="13"/>
        <v>#DIV/0!</v>
      </c>
      <c r="AB31" s="211" t="e">
        <f t="shared" si="13"/>
        <v>#DIV/0!</v>
      </c>
      <c r="AD31" s="209" t="s">
        <v>153</v>
      </c>
      <c r="AE31" s="488" t="s">
        <v>669</v>
      </c>
      <c r="AF31" s="489"/>
      <c r="AG31" s="489"/>
      <c r="AH31" s="489"/>
      <c r="AI31" s="489"/>
      <c r="AJ31" s="489"/>
      <c r="AK31" s="489"/>
      <c r="AL31" s="489"/>
      <c r="AM31" s="489"/>
      <c r="AN31" s="490"/>
      <c r="AO31" s="202"/>
      <c r="AP31" s="202"/>
      <c r="AQ31" s="202"/>
      <c r="AR31" s="220"/>
      <c r="AS31" s="210"/>
    </row>
    <row r="32" spans="2:45" ht="40.15" customHeight="1" x14ac:dyDescent="0.25">
      <c r="B32" s="498"/>
      <c r="C32" s="209" t="s">
        <v>143</v>
      </c>
      <c r="D32" s="488" t="s">
        <v>663</v>
      </c>
      <c r="E32" s="489"/>
      <c r="F32" s="489"/>
      <c r="G32" s="489"/>
      <c r="H32" s="489"/>
      <c r="I32" s="489"/>
      <c r="J32" s="489"/>
      <c r="K32" s="489"/>
      <c r="L32" s="489"/>
      <c r="M32" s="490"/>
      <c r="Q32" s="210"/>
      <c r="R32" s="202" t="s">
        <v>143</v>
      </c>
      <c r="S32" s="211" t="e">
        <f t="shared" si="11"/>
        <v>#VALUE!</v>
      </c>
      <c r="T32" s="211" t="e">
        <f t="shared" si="12"/>
        <v>#DIV/0!</v>
      </c>
      <c r="U32" s="211" t="e">
        <f t="shared" si="13"/>
        <v>#DIV/0!</v>
      </c>
      <c r="V32" s="211" t="e">
        <f t="shared" si="13"/>
        <v>#DIV/0!</v>
      </c>
      <c r="W32" s="211" t="e">
        <f t="shared" si="13"/>
        <v>#DIV/0!</v>
      </c>
      <c r="X32" s="211" t="e">
        <f t="shared" si="13"/>
        <v>#DIV/0!</v>
      </c>
      <c r="Y32" s="211" t="e">
        <f t="shared" si="13"/>
        <v>#DIV/0!</v>
      </c>
      <c r="Z32" s="211" t="e">
        <f t="shared" si="13"/>
        <v>#DIV/0!</v>
      </c>
      <c r="AA32" s="211" t="e">
        <f t="shared" si="13"/>
        <v>#DIV/0!</v>
      </c>
      <c r="AB32" s="211" t="e">
        <f t="shared" si="13"/>
        <v>#DIV/0!</v>
      </c>
      <c r="AD32" s="209" t="s">
        <v>154</v>
      </c>
      <c r="AE32" s="488" t="s">
        <v>670</v>
      </c>
      <c r="AF32" s="489"/>
      <c r="AG32" s="489"/>
      <c r="AH32" s="489"/>
      <c r="AI32" s="489"/>
      <c r="AJ32" s="489"/>
      <c r="AK32" s="489"/>
      <c r="AL32" s="489"/>
      <c r="AM32" s="489"/>
      <c r="AN32" s="490"/>
      <c r="AO32" s="202"/>
      <c r="AP32" s="202"/>
      <c r="AQ32" s="202"/>
      <c r="AR32" s="220"/>
      <c r="AS32" s="210"/>
    </row>
    <row r="33" spans="1:45" ht="40.15" customHeight="1" x14ac:dyDescent="0.25">
      <c r="B33" s="498"/>
      <c r="C33" s="209" t="s">
        <v>144</v>
      </c>
      <c r="D33" s="503" t="s">
        <v>664</v>
      </c>
      <c r="E33" s="504"/>
      <c r="F33" s="504"/>
      <c r="G33" s="504"/>
      <c r="H33" s="504"/>
      <c r="I33" s="504"/>
      <c r="J33" s="504"/>
      <c r="K33" s="504"/>
      <c r="L33" s="504"/>
      <c r="M33" s="505"/>
      <c r="Q33" s="210"/>
      <c r="R33" s="202" t="s">
        <v>144</v>
      </c>
      <c r="S33" s="211" t="e">
        <f t="shared" si="11"/>
        <v>#VALUE!</v>
      </c>
      <c r="T33" s="211" t="e">
        <f t="shared" si="12"/>
        <v>#DIV/0!</v>
      </c>
      <c r="U33" s="211" t="e">
        <f t="shared" si="13"/>
        <v>#DIV/0!</v>
      </c>
      <c r="V33" s="211" t="e">
        <f t="shared" si="13"/>
        <v>#DIV/0!</v>
      </c>
      <c r="W33" s="211" t="e">
        <f t="shared" si="13"/>
        <v>#DIV/0!</v>
      </c>
      <c r="X33" s="211" t="e">
        <f t="shared" si="13"/>
        <v>#DIV/0!</v>
      </c>
      <c r="Y33" s="211" t="e">
        <f t="shared" si="13"/>
        <v>#DIV/0!</v>
      </c>
      <c r="Z33" s="211" t="e">
        <f t="shared" si="13"/>
        <v>#DIV/0!</v>
      </c>
      <c r="AA33" s="211" t="e">
        <f t="shared" si="13"/>
        <v>#DIV/0!</v>
      </c>
      <c r="AB33" s="211" t="e">
        <f t="shared" si="13"/>
        <v>#DIV/0!</v>
      </c>
      <c r="AD33" s="209" t="s">
        <v>155</v>
      </c>
      <c r="AE33" s="488" t="s">
        <v>671</v>
      </c>
      <c r="AF33" s="489"/>
      <c r="AG33" s="489"/>
      <c r="AH33" s="489"/>
      <c r="AI33" s="489"/>
      <c r="AJ33" s="489"/>
      <c r="AK33" s="489"/>
      <c r="AL33" s="489"/>
      <c r="AM33" s="489"/>
      <c r="AN33" s="490"/>
      <c r="AO33" s="202"/>
      <c r="AP33" s="202"/>
      <c r="AQ33" s="202"/>
      <c r="AR33" s="220"/>
      <c r="AS33" s="210"/>
    </row>
    <row r="34" spans="1:45" ht="40.15" customHeight="1" x14ac:dyDescent="0.25">
      <c r="B34" s="498"/>
      <c r="C34" s="209" t="s">
        <v>145</v>
      </c>
      <c r="D34" s="506" t="s">
        <v>665</v>
      </c>
      <c r="E34" s="507"/>
      <c r="F34" s="507"/>
      <c r="G34" s="507"/>
      <c r="H34" s="507"/>
      <c r="I34" s="507"/>
      <c r="J34" s="507"/>
      <c r="K34" s="507"/>
      <c r="L34" s="507"/>
      <c r="M34" s="508"/>
      <c r="Q34" s="210"/>
      <c r="R34" s="202" t="s">
        <v>145</v>
      </c>
      <c r="S34" s="211" t="e">
        <f t="shared" si="11"/>
        <v>#VALUE!</v>
      </c>
      <c r="T34" s="211" t="e">
        <f t="shared" si="12"/>
        <v>#DIV/0!</v>
      </c>
      <c r="U34" s="211" t="e">
        <f t="shared" si="13"/>
        <v>#DIV/0!</v>
      </c>
      <c r="V34" s="211" t="e">
        <f t="shared" si="13"/>
        <v>#DIV/0!</v>
      </c>
      <c r="W34" s="211" t="e">
        <f t="shared" si="13"/>
        <v>#DIV/0!</v>
      </c>
      <c r="X34" s="211" t="e">
        <f t="shared" si="13"/>
        <v>#DIV/0!</v>
      </c>
      <c r="Y34" s="211" t="e">
        <f t="shared" si="13"/>
        <v>#DIV/0!</v>
      </c>
      <c r="Z34" s="211" t="e">
        <f t="shared" si="13"/>
        <v>#DIV/0!</v>
      </c>
      <c r="AA34" s="211" t="e">
        <f t="shared" si="13"/>
        <v>#DIV/0!</v>
      </c>
      <c r="AB34" s="211" t="e">
        <f t="shared" si="13"/>
        <v>#DIV/0!</v>
      </c>
      <c r="AD34" s="209" t="s">
        <v>156</v>
      </c>
      <c r="AE34" s="488" t="s">
        <v>672</v>
      </c>
      <c r="AF34" s="489"/>
      <c r="AG34" s="489"/>
      <c r="AH34" s="489"/>
      <c r="AI34" s="489"/>
      <c r="AJ34" s="489"/>
      <c r="AK34" s="489"/>
      <c r="AL34" s="489"/>
      <c r="AM34" s="489"/>
      <c r="AN34" s="490"/>
      <c r="AO34" s="202"/>
      <c r="AP34" s="202"/>
      <c r="AQ34" s="202"/>
      <c r="AR34" s="220"/>
      <c r="AS34" s="210"/>
    </row>
    <row r="35" spans="1:45" ht="40.15" customHeight="1" x14ac:dyDescent="0.25">
      <c r="B35" s="498"/>
      <c r="C35" s="209" t="s">
        <v>146</v>
      </c>
      <c r="D35" s="488" t="s">
        <v>666</v>
      </c>
      <c r="E35" s="489"/>
      <c r="F35" s="489"/>
      <c r="G35" s="489"/>
      <c r="H35" s="489"/>
      <c r="I35" s="489"/>
      <c r="J35" s="489"/>
      <c r="K35" s="489"/>
      <c r="L35" s="489"/>
      <c r="M35" s="490"/>
      <c r="Q35" s="210"/>
      <c r="R35" s="202" t="s">
        <v>146</v>
      </c>
      <c r="S35" s="211" t="e">
        <f t="shared" si="11"/>
        <v>#VALUE!</v>
      </c>
      <c r="T35" s="211" t="e">
        <f t="shared" si="12"/>
        <v>#DIV/0!</v>
      </c>
      <c r="U35" s="211" t="e">
        <f t="shared" si="13"/>
        <v>#DIV/0!</v>
      </c>
      <c r="V35" s="211" t="e">
        <f t="shared" si="13"/>
        <v>#DIV/0!</v>
      </c>
      <c r="W35" s="211" t="e">
        <f t="shared" si="13"/>
        <v>#DIV/0!</v>
      </c>
      <c r="X35" s="211" t="e">
        <f t="shared" si="13"/>
        <v>#DIV/0!</v>
      </c>
      <c r="Y35" s="211" t="e">
        <f t="shared" si="13"/>
        <v>#DIV/0!</v>
      </c>
      <c r="Z35" s="211" t="e">
        <f t="shared" si="13"/>
        <v>#DIV/0!</v>
      </c>
      <c r="AA35" s="211" t="e">
        <f t="shared" si="13"/>
        <v>#DIV/0!</v>
      </c>
      <c r="AB35" s="211" t="e">
        <f t="shared" si="13"/>
        <v>#DIV/0!</v>
      </c>
      <c r="AD35" s="209" t="s">
        <v>157</v>
      </c>
      <c r="AE35" s="488" t="s">
        <v>673</v>
      </c>
      <c r="AF35" s="489"/>
      <c r="AG35" s="489"/>
      <c r="AH35" s="489"/>
      <c r="AI35" s="489"/>
      <c r="AJ35" s="489"/>
      <c r="AK35" s="489"/>
      <c r="AL35" s="489"/>
      <c r="AM35" s="489"/>
      <c r="AN35" s="490"/>
      <c r="AO35" s="202"/>
      <c r="AP35" s="202"/>
      <c r="AQ35" s="202"/>
      <c r="AR35" s="220"/>
      <c r="AS35" s="210"/>
    </row>
    <row r="36" spans="1:45" ht="40.15" customHeight="1" x14ac:dyDescent="0.25">
      <c r="B36" s="498"/>
      <c r="C36" s="209" t="s">
        <v>147</v>
      </c>
      <c r="D36" s="488" t="s">
        <v>667</v>
      </c>
      <c r="E36" s="489"/>
      <c r="F36" s="489"/>
      <c r="G36" s="489"/>
      <c r="H36" s="489"/>
      <c r="I36" s="489"/>
      <c r="J36" s="489"/>
      <c r="K36" s="489"/>
      <c r="L36" s="489"/>
      <c r="M36" s="490"/>
      <c r="Q36" s="210"/>
      <c r="R36" s="202" t="s">
        <v>147</v>
      </c>
      <c r="S36" s="211" t="e">
        <f t="shared" si="11"/>
        <v>#VALUE!</v>
      </c>
      <c r="T36" s="211" t="e">
        <f t="shared" si="12"/>
        <v>#DIV/0!</v>
      </c>
      <c r="U36" s="211" t="e">
        <f t="shared" si="13"/>
        <v>#DIV/0!</v>
      </c>
      <c r="V36" s="211" t="e">
        <f t="shared" si="13"/>
        <v>#DIV/0!</v>
      </c>
      <c r="W36" s="211" t="e">
        <f t="shared" si="13"/>
        <v>#DIV/0!</v>
      </c>
      <c r="X36" s="211" t="e">
        <f t="shared" si="13"/>
        <v>#DIV/0!</v>
      </c>
      <c r="Y36" s="211" t="e">
        <f t="shared" si="13"/>
        <v>#DIV/0!</v>
      </c>
      <c r="Z36" s="211" t="e">
        <f t="shared" si="13"/>
        <v>#DIV/0!</v>
      </c>
      <c r="AA36" s="211" t="e">
        <f t="shared" si="13"/>
        <v>#DIV/0!</v>
      </c>
      <c r="AB36" s="211" t="e">
        <f t="shared" si="13"/>
        <v>#DIV/0!</v>
      </c>
      <c r="AD36" s="209" t="s">
        <v>158</v>
      </c>
      <c r="AE36" s="488" t="s">
        <v>674</v>
      </c>
      <c r="AF36" s="489"/>
      <c r="AG36" s="489"/>
      <c r="AH36" s="489"/>
      <c r="AI36" s="489"/>
      <c r="AJ36" s="489"/>
      <c r="AK36" s="489"/>
      <c r="AL36" s="489"/>
      <c r="AM36" s="489"/>
      <c r="AN36" s="490"/>
      <c r="AO36" s="202"/>
      <c r="AP36" s="202"/>
      <c r="AQ36" s="202"/>
      <c r="AR36" s="220"/>
      <c r="AS36" s="210"/>
    </row>
    <row r="37" spans="1:45" ht="40.15" customHeight="1" x14ac:dyDescent="0.25">
      <c r="B37" s="498"/>
      <c r="C37" s="209" t="s">
        <v>148</v>
      </c>
      <c r="D37" s="482"/>
      <c r="E37" s="483"/>
      <c r="F37" s="483"/>
      <c r="G37" s="483"/>
      <c r="H37" s="483"/>
      <c r="I37" s="483"/>
      <c r="J37" s="483"/>
      <c r="K37" s="483"/>
      <c r="L37" s="483"/>
      <c r="M37" s="484"/>
      <c r="Q37" s="210"/>
      <c r="R37" s="202" t="s">
        <v>148</v>
      </c>
      <c r="S37" s="211" t="e">
        <f t="shared" si="11"/>
        <v>#DIV/0!</v>
      </c>
      <c r="T37" s="211" t="e">
        <f t="shared" si="12"/>
        <v>#DIV/0!</v>
      </c>
      <c r="U37" s="211" t="e">
        <f t="shared" si="13"/>
        <v>#DIV/0!</v>
      </c>
      <c r="V37" s="211" t="e">
        <f t="shared" si="13"/>
        <v>#DIV/0!</v>
      </c>
      <c r="W37" s="211" t="e">
        <f t="shared" si="13"/>
        <v>#DIV/0!</v>
      </c>
      <c r="X37" s="211" t="e">
        <f t="shared" si="13"/>
        <v>#DIV/0!</v>
      </c>
      <c r="Y37" s="211" t="e">
        <f t="shared" si="13"/>
        <v>#DIV/0!</v>
      </c>
      <c r="Z37" s="211" t="e">
        <f t="shared" si="13"/>
        <v>#DIV/0!</v>
      </c>
      <c r="AA37" s="211" t="e">
        <f t="shared" si="13"/>
        <v>#DIV/0!</v>
      </c>
      <c r="AB37" s="211" t="e">
        <f t="shared" si="13"/>
        <v>#DIV/0!</v>
      </c>
      <c r="AD37" s="209" t="s">
        <v>159</v>
      </c>
      <c r="AE37" s="485" t="s">
        <v>675</v>
      </c>
      <c r="AF37" s="486"/>
      <c r="AG37" s="486"/>
      <c r="AH37" s="486"/>
      <c r="AI37" s="486"/>
      <c r="AJ37" s="486"/>
      <c r="AK37" s="486"/>
      <c r="AL37" s="486"/>
      <c r="AM37" s="486"/>
      <c r="AN37" s="487"/>
      <c r="AO37" s="202"/>
      <c r="AP37" s="202"/>
      <c r="AQ37" s="202"/>
      <c r="AR37" s="220"/>
      <c r="AS37" s="210"/>
    </row>
    <row r="38" spans="1:45" ht="40.15" customHeight="1" x14ac:dyDescent="0.25">
      <c r="B38" s="498"/>
      <c r="C38" s="209" t="s">
        <v>149</v>
      </c>
      <c r="D38" s="482"/>
      <c r="E38" s="483"/>
      <c r="F38" s="483"/>
      <c r="G38" s="483"/>
      <c r="H38" s="483"/>
      <c r="I38" s="483"/>
      <c r="J38" s="483"/>
      <c r="K38" s="483"/>
      <c r="L38" s="483"/>
      <c r="M38" s="484"/>
      <c r="Q38" s="210"/>
      <c r="R38" s="202" t="s">
        <v>149</v>
      </c>
      <c r="S38" s="211" t="e">
        <f t="shared" si="11"/>
        <v>#DIV/0!</v>
      </c>
      <c r="T38" s="211" t="e">
        <f t="shared" si="12"/>
        <v>#DIV/0!</v>
      </c>
      <c r="U38" s="211" t="e">
        <f t="shared" si="13"/>
        <v>#DIV/0!</v>
      </c>
      <c r="V38" s="211" t="e">
        <f t="shared" si="13"/>
        <v>#DIV/0!</v>
      </c>
      <c r="W38" s="211" t="e">
        <f t="shared" si="13"/>
        <v>#DIV/0!</v>
      </c>
      <c r="X38" s="211" t="e">
        <f t="shared" si="13"/>
        <v>#DIV/0!</v>
      </c>
      <c r="Y38" s="211" t="e">
        <f t="shared" si="13"/>
        <v>#DIV/0!</v>
      </c>
      <c r="Z38" s="211" t="e">
        <f t="shared" si="13"/>
        <v>#DIV/0!</v>
      </c>
      <c r="AA38" s="211" t="e">
        <f t="shared" si="13"/>
        <v>#DIV/0!</v>
      </c>
      <c r="AB38" s="211" t="e">
        <f t="shared" si="13"/>
        <v>#DIV/0!</v>
      </c>
      <c r="AD38" s="209" t="s">
        <v>160</v>
      </c>
      <c r="AE38" s="503" t="s">
        <v>676</v>
      </c>
      <c r="AF38" s="504"/>
      <c r="AG38" s="504"/>
      <c r="AH38" s="504"/>
      <c r="AI38" s="504"/>
      <c r="AJ38" s="504"/>
      <c r="AK38" s="504"/>
      <c r="AL38" s="504"/>
      <c r="AM38" s="504"/>
      <c r="AN38" s="505"/>
      <c r="AO38" s="202"/>
      <c r="AP38" s="202"/>
      <c r="AQ38" s="202"/>
      <c r="AR38" s="220"/>
      <c r="AS38" s="210"/>
    </row>
    <row r="39" spans="1:45" ht="24.75" customHeight="1" thickBot="1" x14ac:dyDescent="0.3">
      <c r="B39" s="498"/>
      <c r="C39" s="209" t="s">
        <v>150</v>
      </c>
      <c r="D39" s="491"/>
      <c r="E39" s="492"/>
      <c r="F39" s="492"/>
      <c r="G39" s="492"/>
      <c r="H39" s="492"/>
      <c r="I39" s="492"/>
      <c r="J39" s="492"/>
      <c r="K39" s="492"/>
      <c r="L39" s="492"/>
      <c r="M39" s="493"/>
      <c r="Q39" s="210"/>
      <c r="R39" s="202" t="s">
        <v>150</v>
      </c>
      <c r="S39" s="211" t="e">
        <f t="shared" si="11"/>
        <v>#DIV/0!</v>
      </c>
      <c r="T39" s="211" t="e">
        <f t="shared" si="12"/>
        <v>#DIV/0!</v>
      </c>
      <c r="U39" s="211" t="e">
        <f t="shared" si="13"/>
        <v>#DIV/0!</v>
      </c>
      <c r="V39" s="211" t="e">
        <f t="shared" si="13"/>
        <v>#DIV/0!</v>
      </c>
      <c r="W39" s="211" t="e">
        <f t="shared" si="13"/>
        <v>#DIV/0!</v>
      </c>
      <c r="X39" s="211" t="e">
        <f t="shared" si="13"/>
        <v>#DIV/0!</v>
      </c>
      <c r="Y39" s="211" t="e">
        <f t="shared" si="13"/>
        <v>#DIV/0!</v>
      </c>
      <c r="Z39" s="211" t="e">
        <f t="shared" si="13"/>
        <v>#DIV/0!</v>
      </c>
      <c r="AA39" s="211" t="e">
        <f t="shared" si="13"/>
        <v>#DIV/0!</v>
      </c>
      <c r="AB39" s="211" t="e">
        <f t="shared" si="13"/>
        <v>#DIV/0!</v>
      </c>
      <c r="AD39" s="209" t="s">
        <v>161</v>
      </c>
      <c r="AE39" s="491"/>
      <c r="AF39" s="492"/>
      <c r="AG39" s="492"/>
      <c r="AH39" s="492"/>
      <c r="AI39" s="492"/>
      <c r="AJ39" s="492"/>
      <c r="AK39" s="492"/>
      <c r="AL39" s="492"/>
      <c r="AM39" s="492"/>
      <c r="AN39" s="493"/>
      <c r="AO39" s="202"/>
      <c r="AP39" s="202"/>
      <c r="AQ39" s="202"/>
      <c r="AR39" s="220"/>
      <c r="AS39" s="210"/>
    </row>
    <row r="40" spans="1:45" ht="24" customHeight="1" thickBot="1" x14ac:dyDescent="0.3">
      <c r="B40" s="499"/>
      <c r="C40" s="212"/>
      <c r="D40" s="221"/>
      <c r="E40" s="221"/>
      <c r="F40" s="221"/>
      <c r="G40" s="221"/>
      <c r="H40" s="221"/>
      <c r="I40" s="221"/>
      <c r="J40" s="221"/>
      <c r="K40" s="221"/>
      <c r="L40" s="221"/>
      <c r="M40" s="221"/>
      <c r="N40" s="221"/>
      <c r="O40" s="221"/>
      <c r="P40" s="221"/>
      <c r="Q40" s="222"/>
      <c r="R40" s="202"/>
      <c r="S40" s="211"/>
      <c r="T40" s="211"/>
      <c r="U40" s="211"/>
      <c r="V40" s="211"/>
      <c r="W40" s="211"/>
      <c r="X40" s="211"/>
      <c r="Y40" s="211"/>
      <c r="Z40" s="211"/>
      <c r="AA40" s="211"/>
      <c r="AB40" s="211"/>
      <c r="AD40" s="212"/>
      <c r="AE40" s="221"/>
      <c r="AF40" s="221"/>
      <c r="AG40" s="221"/>
      <c r="AH40" s="221"/>
      <c r="AI40" s="221"/>
      <c r="AJ40" s="221"/>
      <c r="AK40" s="221"/>
      <c r="AL40" s="221"/>
      <c r="AM40" s="221"/>
      <c r="AN40" s="221"/>
      <c r="AO40" s="221"/>
      <c r="AP40" s="221"/>
      <c r="AQ40" s="221"/>
      <c r="AR40" s="222"/>
      <c r="AS40" s="192"/>
    </row>
    <row r="41" spans="1:45" x14ac:dyDescent="0.25">
      <c r="AS41" s="192"/>
    </row>
    <row r="42" spans="1:45" ht="15.75" thickBot="1" x14ac:dyDescent="0.3">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2"/>
    </row>
    <row r="48" spans="1:45" ht="18.600000000000001" customHeight="1" x14ac:dyDescent="0.25"/>
    <row r="49" ht="18.600000000000001" customHeight="1" x14ac:dyDescent="0.25"/>
    <row r="50" ht="18.600000000000001" customHeight="1" x14ac:dyDescent="0.25"/>
    <row r="51" ht="18.600000000000001" customHeight="1" x14ac:dyDescent="0.25"/>
    <row r="52" ht="18.600000000000001" customHeight="1" x14ac:dyDescent="0.25"/>
    <row r="53" ht="18.600000000000001" customHeight="1" x14ac:dyDescent="0.25"/>
    <row r="54" ht="17.45" customHeight="1" x14ac:dyDescent="0.25"/>
    <row r="55" ht="18.600000000000001" customHeight="1" x14ac:dyDescent="0.25"/>
    <row r="56" ht="18.600000000000001" customHeight="1" x14ac:dyDescent="0.25"/>
    <row r="57" ht="18.600000000000001" customHeight="1" x14ac:dyDescent="0.25"/>
    <row r="70" spans="3:3" x14ac:dyDescent="0.25">
      <c r="C70" s="202"/>
    </row>
  </sheetData>
  <mergeCells count="44">
    <mergeCell ref="L2:AM3"/>
    <mergeCell ref="A7:AS11"/>
    <mergeCell ref="B13:B26"/>
    <mergeCell ref="D16:M16"/>
    <mergeCell ref="AE16:AN16"/>
    <mergeCell ref="D17:M17"/>
    <mergeCell ref="AE17:AN17"/>
    <mergeCell ref="D18:M18"/>
    <mergeCell ref="AE18:AN18"/>
    <mergeCell ref="D19:M19"/>
    <mergeCell ref="AE19:AN19"/>
    <mergeCell ref="D20:M20"/>
    <mergeCell ref="AE20:AN20"/>
    <mergeCell ref="D21:M21"/>
    <mergeCell ref="AE21:AN21"/>
    <mergeCell ref="D23:M23"/>
    <mergeCell ref="AE23:AN23"/>
    <mergeCell ref="D24:M24"/>
    <mergeCell ref="AE24:AN24"/>
    <mergeCell ref="D22:M22"/>
    <mergeCell ref="AE22:AN22"/>
    <mergeCell ref="D25:M25"/>
    <mergeCell ref="AE25:AN25"/>
    <mergeCell ref="B27:B40"/>
    <mergeCell ref="D30:M30"/>
    <mergeCell ref="AE30:AN30"/>
    <mergeCell ref="D31:M31"/>
    <mergeCell ref="AE31:AN31"/>
    <mergeCell ref="D32:M32"/>
    <mergeCell ref="AE32:AN32"/>
    <mergeCell ref="D33:M33"/>
    <mergeCell ref="AE33:AN33"/>
    <mergeCell ref="D34:M34"/>
    <mergeCell ref="D38:M38"/>
    <mergeCell ref="AE38:AN38"/>
    <mergeCell ref="D39:M39"/>
    <mergeCell ref="AE39:AN39"/>
    <mergeCell ref="D37:M37"/>
    <mergeCell ref="AE37:AN37"/>
    <mergeCell ref="AE34:AN34"/>
    <mergeCell ref="D35:M35"/>
    <mergeCell ref="AE35:AN35"/>
    <mergeCell ref="D36:M36"/>
    <mergeCell ref="AE36:AN36"/>
  </mergeCells>
  <conditionalFormatting sqref="AL29 AM15 L14 L29 AS14 Q14">
    <cfRule type="expression" dxfId="5" priority="1">
      <formula>"CONSISTENCY NOT SUFFICIENT, PLEASE CHECK INPUT DATA"</formula>
    </cfRule>
    <cfRule type="expression" dxfId="4" priority="2">
      <formula>"CONSISTENCY SUFFICIENT"</formula>
    </cfRule>
  </conditionalFormatting>
  <conditionalFormatting sqref="N26">
    <cfRule type="colorScale" priority="3">
      <colorScale>
        <cfvo type="min"/>
        <cfvo type="percentile" val="50"/>
        <cfvo type="max"/>
        <color theme="5" tint="0.59999389629810485"/>
        <color rgb="FFFFEB84"/>
        <color rgb="FF63BE7B"/>
      </colorScale>
    </cfRule>
  </conditionalFormatting>
  <conditionalFormatting sqref="AO26">
    <cfRule type="colorScale" priority="4">
      <colorScale>
        <cfvo type="min"/>
        <cfvo type="percentile" val="50"/>
        <cfvo type="max"/>
        <color theme="5" tint="0.59999389629810485"/>
        <color rgb="FFFFEB84"/>
        <color rgb="FF63BE7B"/>
      </colorScale>
    </cfRule>
  </conditionalFormatting>
  <conditionalFormatting sqref="P26">
    <cfRule type="colorScale" priority="5">
      <colorScale>
        <cfvo type="min"/>
        <cfvo type="percentile" val="50"/>
        <cfvo type="max"/>
        <color theme="5" tint="0.59999389629810485"/>
        <color rgb="FFFFEB84"/>
        <color rgb="FF63BE7B"/>
      </colorScale>
    </cfRule>
  </conditionalFormatting>
  <conditionalFormatting sqref="AQ26:AR26">
    <cfRule type="colorScale" priority="6">
      <colorScale>
        <cfvo type="min"/>
        <cfvo type="percentile" val="50"/>
        <cfvo type="max"/>
        <color theme="5" tint="0.59999389629810485"/>
        <color rgb="FFFFEB84"/>
        <color rgb="FF63BE7B"/>
      </colorScale>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DQ74"/>
  <sheetViews>
    <sheetView topLeftCell="A25" zoomScale="90" zoomScaleNormal="90" workbookViewId="0">
      <selection activeCell="BH37" sqref="BH37"/>
    </sheetView>
  </sheetViews>
  <sheetFormatPr baseColWidth="10" defaultColWidth="8.85546875" defaultRowHeight="15" x14ac:dyDescent="0.25"/>
  <cols>
    <col min="1" max="1" width="8.85546875" style="191"/>
    <col min="2" max="11" width="5.28515625" style="191" customWidth="1"/>
    <col min="12" max="12" width="13.7109375" style="191" hidden="1" customWidth="1"/>
    <col min="13" max="13" width="16.42578125" style="191" hidden="1" customWidth="1"/>
    <col min="14" max="14" width="13.7109375" style="191" customWidth="1"/>
    <col min="15" max="15" width="6.7109375" style="191" customWidth="1"/>
    <col min="16" max="25" width="3.7109375" style="191" hidden="1" customWidth="1"/>
    <col min="26" max="26" width="4" style="191" hidden="1" customWidth="1"/>
    <col min="27" max="27" width="0.140625" style="191" hidden="1" customWidth="1"/>
    <col min="28" max="28" width="8.5703125" style="191" customWidth="1"/>
    <col min="29" max="29" width="5.28515625" style="191" customWidth="1"/>
    <col min="30" max="30" width="5.7109375" style="191" customWidth="1"/>
    <col min="31" max="38" width="5.28515625" style="191" customWidth="1"/>
    <col min="39" max="39" width="13.7109375" style="191" hidden="1" customWidth="1"/>
    <col min="40" max="40" width="14.85546875" style="191" hidden="1" customWidth="1"/>
    <col min="41" max="41" width="13.7109375" style="191" customWidth="1"/>
    <col min="42" max="42" width="8.28515625" style="191" customWidth="1"/>
    <col min="43" max="43" width="8.28515625" style="191" hidden="1" customWidth="1"/>
    <col min="44" max="53" width="3.85546875" style="191" hidden="1" customWidth="1"/>
    <col min="54" max="55" width="8.85546875" style="191" hidden="1" customWidth="1"/>
    <col min="56" max="56" width="8.28515625" style="191" hidden="1" customWidth="1"/>
    <col min="57" max="59" width="8.85546875" style="191" hidden="1" customWidth="1"/>
    <col min="60" max="60" width="8.85546875" style="191" customWidth="1"/>
    <col min="61" max="61" width="8" style="191" customWidth="1"/>
    <col min="62" max="62" width="8.140625" style="191" customWidth="1"/>
    <col min="63" max="63" width="5.7109375" style="191" customWidth="1"/>
    <col min="64" max="64" width="8.28515625" style="191" customWidth="1"/>
    <col min="65" max="65" width="7.42578125" style="191" customWidth="1"/>
    <col min="66" max="66" width="8.42578125" style="191" customWidth="1"/>
    <col min="67" max="67" width="5.28515625" style="191" customWidth="1"/>
    <col min="68" max="68" width="9.7109375" style="191" customWidth="1"/>
    <col min="69" max="69" width="0.28515625" style="191" customWidth="1"/>
    <col min="70" max="70" width="5.28515625" style="191" hidden="1" customWidth="1"/>
    <col min="71" max="71" width="6.85546875" style="191" hidden="1" customWidth="1"/>
    <col min="72" max="75" width="8.85546875" style="191" hidden="1" customWidth="1"/>
    <col min="76" max="77" width="0" style="191" hidden="1" customWidth="1"/>
    <col min="78" max="78" width="8.85546875" style="191" hidden="1" customWidth="1"/>
    <col min="79" max="79" width="0" style="191" hidden="1" customWidth="1"/>
    <col min="80" max="16384" width="8.85546875" style="191"/>
  </cols>
  <sheetData>
    <row r="1" spans="1:121" s="190" customFormat="1" x14ac:dyDescent="0.25">
      <c r="BO1" s="392"/>
      <c r="BP1" s="191"/>
      <c r="BQ1" s="191"/>
      <c r="BR1" s="191"/>
      <c r="BS1" s="191"/>
      <c r="BT1" s="191"/>
      <c r="BU1" s="191"/>
      <c r="BV1" s="191"/>
      <c r="BW1" s="191"/>
      <c r="BX1" s="191"/>
      <c r="BY1" s="191"/>
      <c r="BZ1" s="191"/>
      <c r="CA1" s="191"/>
      <c r="CB1" s="191"/>
      <c r="CC1" s="191"/>
      <c r="CD1" s="191"/>
      <c r="CE1" s="191"/>
      <c r="CF1" s="191"/>
      <c r="CG1" s="191"/>
      <c r="CH1" s="191"/>
      <c r="CI1" s="191"/>
      <c r="CJ1" s="191"/>
      <c r="CK1" s="191"/>
      <c r="CL1" s="191"/>
      <c r="CM1" s="191"/>
      <c r="CN1" s="191"/>
      <c r="CO1" s="191"/>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row>
    <row r="2" spans="1:121" s="190" customFormat="1" x14ac:dyDescent="0.25">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BO2" s="392"/>
      <c r="BP2" s="191"/>
      <c r="BQ2" s="191"/>
      <c r="BR2" s="191"/>
      <c r="BS2" s="191"/>
      <c r="BT2" s="191"/>
      <c r="BU2" s="191"/>
      <c r="BV2" s="191"/>
      <c r="BW2" s="191"/>
      <c r="BX2" s="191"/>
      <c r="BY2" s="191"/>
      <c r="BZ2" s="191"/>
      <c r="CA2" s="191"/>
      <c r="CB2" s="191"/>
      <c r="CC2" s="191"/>
      <c r="CD2" s="191"/>
      <c r="CE2" s="191"/>
      <c r="CF2" s="191"/>
      <c r="CG2" s="191"/>
      <c r="CH2" s="191"/>
      <c r="CI2" s="191"/>
      <c r="CJ2" s="191"/>
      <c r="CK2" s="191"/>
      <c r="CL2" s="191"/>
      <c r="CM2" s="191"/>
      <c r="CN2" s="191"/>
      <c r="CO2" s="191"/>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row>
    <row r="3" spans="1:121" s="190" customFormat="1" x14ac:dyDescent="0.25">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BO3" s="392"/>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row>
    <row r="4" spans="1:121" s="190" customFormat="1" x14ac:dyDescent="0.25">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BO4" s="392"/>
      <c r="BP4" s="191"/>
      <c r="BQ4" s="191"/>
      <c r="BR4" s="191"/>
      <c r="BS4" s="191"/>
      <c r="BT4" s="191"/>
      <c r="BU4" s="191"/>
      <c r="BV4" s="191"/>
      <c r="BW4" s="191"/>
      <c r="BX4" s="191"/>
      <c r="BY4" s="191"/>
      <c r="BZ4" s="191"/>
      <c r="CA4" s="191"/>
      <c r="CB4" s="191"/>
      <c r="CC4" s="191"/>
      <c r="CD4" s="191"/>
      <c r="CE4" s="191"/>
      <c r="CF4" s="191"/>
      <c r="CG4" s="191"/>
      <c r="CH4" s="191"/>
      <c r="CI4" s="191"/>
      <c r="CJ4" s="191"/>
      <c r="CK4" s="191"/>
      <c r="CL4" s="191"/>
      <c r="CM4" s="191"/>
      <c r="CN4" s="191"/>
      <c r="CO4" s="191"/>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row>
    <row r="5" spans="1:121" s="190" customFormat="1" x14ac:dyDescent="0.25">
      <c r="BO5" s="392"/>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row>
    <row r="6" spans="1:121" s="190" customFormat="1" ht="15.75" thickBot="1" x14ac:dyDescent="0.3">
      <c r="BO6" s="394"/>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91"/>
      <c r="CQ6" s="19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row>
    <row r="7" spans="1:121" ht="15" customHeight="1" x14ac:dyDescent="0.25">
      <c r="A7" s="526" t="s">
        <v>179</v>
      </c>
      <c r="B7" s="527"/>
      <c r="C7" s="527"/>
      <c r="D7" s="527"/>
      <c r="E7" s="527"/>
      <c r="F7" s="527"/>
      <c r="G7" s="527"/>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7"/>
      <c r="AY7" s="527"/>
      <c r="AZ7" s="527"/>
      <c r="BA7" s="527"/>
      <c r="BB7" s="527"/>
      <c r="BC7" s="527"/>
      <c r="BD7" s="527"/>
      <c r="BE7" s="527"/>
      <c r="BF7" s="527"/>
      <c r="BG7" s="527"/>
      <c r="BH7" s="527"/>
      <c r="BI7" s="527"/>
      <c r="BJ7" s="527"/>
      <c r="BK7" s="527"/>
      <c r="BL7" s="527"/>
      <c r="BM7" s="527"/>
      <c r="BN7" s="527"/>
      <c r="BO7" s="528"/>
    </row>
    <row r="8" spans="1:121" ht="15" customHeight="1" x14ac:dyDescent="0.25">
      <c r="A8" s="529"/>
      <c r="B8" s="530"/>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1"/>
    </row>
    <row r="9" spans="1:121" ht="15" customHeight="1" x14ac:dyDescent="0.25">
      <c r="A9" s="529"/>
      <c r="B9" s="530"/>
      <c r="C9" s="530"/>
      <c r="D9" s="530"/>
      <c r="E9" s="530"/>
      <c r="F9" s="530"/>
      <c r="G9" s="530"/>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c r="AY9" s="530"/>
      <c r="AZ9" s="530"/>
      <c r="BA9" s="530"/>
      <c r="BB9" s="530"/>
      <c r="BC9" s="530"/>
      <c r="BD9" s="530"/>
      <c r="BE9" s="530"/>
      <c r="BF9" s="530"/>
      <c r="BG9" s="530"/>
      <c r="BH9" s="530"/>
      <c r="BI9" s="530"/>
      <c r="BJ9" s="530"/>
      <c r="BK9" s="530"/>
      <c r="BL9" s="530"/>
      <c r="BM9" s="530"/>
      <c r="BN9" s="530"/>
      <c r="BO9" s="531"/>
    </row>
    <row r="10" spans="1:121" ht="35.25" customHeight="1" thickBot="1" x14ac:dyDescent="0.3">
      <c r="A10" s="532"/>
      <c r="B10" s="533"/>
      <c r="C10" s="533"/>
      <c r="D10" s="533"/>
      <c r="E10" s="533"/>
      <c r="F10" s="533"/>
      <c r="G10" s="533"/>
      <c r="H10" s="533"/>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3"/>
      <c r="AR10" s="533"/>
      <c r="AS10" s="533"/>
      <c r="AT10" s="533"/>
      <c r="AU10" s="533"/>
      <c r="AV10" s="533"/>
      <c r="AW10" s="533"/>
      <c r="AX10" s="533"/>
      <c r="AY10" s="533"/>
      <c r="AZ10" s="533"/>
      <c r="BA10" s="533"/>
      <c r="BB10" s="533"/>
      <c r="BC10" s="533"/>
      <c r="BD10" s="533"/>
      <c r="BE10" s="533"/>
      <c r="BF10" s="533"/>
      <c r="BG10" s="533"/>
      <c r="BH10" s="533"/>
      <c r="BI10" s="533"/>
      <c r="BJ10" s="533"/>
      <c r="BK10" s="533"/>
      <c r="BL10" s="533"/>
      <c r="BM10" s="533"/>
      <c r="BN10" s="533"/>
      <c r="BO10" s="534"/>
    </row>
    <row r="11" spans="1:121" ht="29.25" thickBot="1" x14ac:dyDescent="0.5">
      <c r="A11" s="387" t="s">
        <v>178</v>
      </c>
      <c r="AP11" s="385"/>
      <c r="AQ11" s="385"/>
      <c r="AR11" s="385"/>
      <c r="AS11" s="385"/>
      <c r="AT11" s="385"/>
      <c r="AU11" s="385"/>
      <c r="AV11" s="385"/>
      <c r="AW11" s="385"/>
      <c r="AX11" s="385"/>
      <c r="AY11" s="385"/>
      <c r="AZ11" s="385"/>
      <c r="BA11" s="385"/>
      <c r="BB11" s="385"/>
      <c r="BC11" s="385"/>
      <c r="BD11" s="385"/>
      <c r="BE11" s="385"/>
      <c r="BF11" s="385"/>
      <c r="BG11" s="385"/>
      <c r="BH11" s="385"/>
      <c r="BI11" s="385"/>
      <c r="BJ11" s="385"/>
      <c r="BK11" s="385"/>
      <c r="BL11" s="385"/>
      <c r="BM11" s="385"/>
      <c r="BN11" s="385"/>
      <c r="BO11" s="197"/>
      <c r="BP11" s="385"/>
      <c r="BQ11" s="385"/>
      <c r="BR11" s="385"/>
      <c r="BS11" s="385"/>
      <c r="BT11" s="385"/>
      <c r="BU11" s="385"/>
      <c r="BV11" s="385"/>
      <c r="BW11" s="385"/>
      <c r="BX11" s="385"/>
      <c r="BY11" s="385"/>
      <c r="BZ11" s="385"/>
      <c r="CA11" s="385"/>
      <c r="CB11" s="385"/>
    </row>
    <row r="12" spans="1:121" ht="15.75" thickBot="1" x14ac:dyDescent="0.3">
      <c r="A12" s="199"/>
      <c r="G12" s="202" t="s">
        <v>115</v>
      </c>
      <c r="H12" s="238">
        <f>'S1_SWOT CRITERIA'!I15</f>
        <v>8</v>
      </c>
      <c r="I12" s="201" t="str">
        <f>IF(J14&lt;10, "CONSISTENCY SUFFICIENT",  "CONSISTENCY NOT SUFFICIENT, PLEASE CHECK INPUT DATA")</f>
        <v>CONSISTENCY SUFFICIENT</v>
      </c>
      <c r="J12" s="425"/>
      <c r="O12" s="196"/>
      <c r="Q12" s="196"/>
      <c r="AH12" s="202" t="s">
        <v>125</v>
      </c>
      <c r="AI12" s="238">
        <f>'S1_SWOT CRITERIA'!AK15</f>
        <v>10</v>
      </c>
      <c r="AJ12" s="201" t="str">
        <f>IF(AJ14&lt;10, "CONSISTENCY SUFFICIENT",  "CONSISTENCY NOT SUFFICIENT, PLEASE CHECK INPUT DATA")</f>
        <v>CONSISTENCY SUFFICIENT</v>
      </c>
      <c r="AP12" s="404"/>
      <c r="AQ12" s="385"/>
      <c r="AR12" s="404"/>
      <c r="AS12" s="385"/>
      <c r="AT12" s="385"/>
      <c r="AU12" s="404"/>
      <c r="AV12" s="385"/>
      <c r="AW12" s="385"/>
      <c r="AX12" s="385"/>
      <c r="AY12" s="385"/>
      <c r="AZ12" s="385"/>
      <c r="BA12" s="385"/>
      <c r="BB12" s="385"/>
      <c r="BC12" s="385"/>
      <c r="BD12" s="385"/>
      <c r="BE12" s="385"/>
      <c r="BF12" s="385"/>
      <c r="BG12" s="385"/>
      <c r="BH12" s="385"/>
      <c r="BO12" s="192"/>
    </row>
    <row r="13" spans="1:121" ht="15.75" thickBot="1" x14ac:dyDescent="0.3">
      <c r="A13" s="199"/>
      <c r="AP13" s="192"/>
    </row>
    <row r="14" spans="1:121" ht="15.75" thickBot="1" x14ac:dyDescent="0.3">
      <c r="A14" s="199"/>
      <c r="B14" s="202" t="s">
        <v>169</v>
      </c>
      <c r="C14" s="323">
        <f>B29*L17+C29*L18+D29*L19+E29*L20+F29*L21+G29*L22+H29*L23+I29*L24+J29*L25+K29*L26</f>
        <v>8.6733621868002455</v>
      </c>
      <c r="E14" s="202" t="s">
        <v>168</v>
      </c>
      <c r="F14" s="235">
        <f>(C14-H12)/(H12-1)</f>
        <v>9.6194598114320781E-2</v>
      </c>
      <c r="I14" s="202" t="s">
        <v>167</v>
      </c>
      <c r="J14" s="235">
        <f>100*F14/(IF(H12=1,BE17,(IF(H12=2,BE18,(IF(H12=3,BE19,(IF(H12=4,BE20,(IF(H12=5,BE21,(IF(H12=6,BE22,(IF(H12=7,BE23,(IF(H12=8,BE24,(IF(H12=9,BE25,(IF(H12=10,BE26,"x"))))))))))))))))))))</f>
        <v>6.8223119230014744</v>
      </c>
      <c r="M14" s="202"/>
      <c r="O14" s="253"/>
      <c r="AC14" s="202" t="s">
        <v>169</v>
      </c>
      <c r="AD14" s="323">
        <f>AI12+0.1*(1.769*AI12-4.3516)</f>
        <v>11.33384</v>
      </c>
      <c r="AF14" s="202" t="s">
        <v>168</v>
      </c>
      <c r="AG14" s="426">
        <f>(AD14-AI12)/(AI12-1)</f>
        <v>0.14820444444444447</v>
      </c>
      <c r="AI14" s="202" t="s">
        <v>167</v>
      </c>
      <c r="AJ14" s="235">
        <f>100*AG14/(IF(AI12=1,BF17,(IF(AI12=2,BF18,(IF(AI12=3,BF19,(IF(AI12=4,BF20,(IF(AI12=5,BF21,(IF(AI12=6,BF22,(IF(AI12=7,BF23,(IF(AI12=8,BF24,(IF(AI12=9,BF25,(IF(AI12=10,BF26,"x"))))))))))))))))))))</f>
        <v>9.9466070096942598</v>
      </c>
      <c r="AN14" s="202"/>
      <c r="AP14" s="203"/>
      <c r="BI14" s="202" t="s">
        <v>169</v>
      </c>
      <c r="BJ14" s="236">
        <f>BI29*BM25+BJ29*BM26+BK29*BM27+BL29*BM28</f>
        <v>4</v>
      </c>
      <c r="BL14" s="202" t="s">
        <v>168</v>
      </c>
      <c r="BM14" s="196">
        <f>(BJ14-BR14)/(BR14-1)</f>
        <v>0</v>
      </c>
      <c r="BO14" s="202" t="s">
        <v>167</v>
      </c>
      <c r="BP14" s="196">
        <f>100*BM14/BF20</f>
        <v>0</v>
      </c>
      <c r="BR14" s="191">
        <v>4</v>
      </c>
    </row>
    <row r="15" spans="1:121" ht="15.75" thickBot="1" x14ac:dyDescent="0.3">
      <c r="A15" s="199"/>
      <c r="B15" s="202"/>
      <c r="C15" s="236"/>
      <c r="E15" s="202"/>
      <c r="F15" s="196"/>
      <c r="I15" s="202"/>
      <c r="J15" s="196"/>
      <c r="M15" s="202"/>
      <c r="O15" s="253"/>
      <c r="AC15" s="202"/>
      <c r="AD15" s="236"/>
      <c r="AF15" s="202"/>
      <c r="AG15" s="196"/>
      <c r="AI15" s="202"/>
      <c r="AJ15" s="196"/>
      <c r="AN15" s="202"/>
      <c r="AP15" s="203"/>
      <c r="BI15" s="202"/>
      <c r="BJ15" s="236"/>
      <c r="BL15" s="202"/>
      <c r="BM15" s="196"/>
      <c r="BO15" s="202"/>
      <c r="BP15" s="196"/>
    </row>
    <row r="16" spans="1:121" ht="62.25" customHeight="1" thickBot="1" x14ac:dyDescent="0.3">
      <c r="A16" s="199"/>
      <c r="B16" s="191" t="s">
        <v>126</v>
      </c>
      <c r="C16" s="191" t="s">
        <v>116</v>
      </c>
      <c r="D16" s="191" t="s">
        <v>117</v>
      </c>
      <c r="E16" s="191" t="s">
        <v>118</v>
      </c>
      <c r="F16" s="191" t="s">
        <v>119</v>
      </c>
      <c r="G16" s="191" t="s">
        <v>120</v>
      </c>
      <c r="H16" s="191" t="s">
        <v>121</v>
      </c>
      <c r="I16" s="191" t="s">
        <v>122</v>
      </c>
      <c r="J16" s="191" t="s">
        <v>123</v>
      </c>
      <c r="K16" s="191" t="s">
        <v>124</v>
      </c>
      <c r="L16" s="234" t="s">
        <v>165</v>
      </c>
      <c r="M16" s="234" t="s">
        <v>177</v>
      </c>
      <c r="N16" s="234" t="s">
        <v>163</v>
      </c>
      <c r="O16" s="234"/>
      <c r="R16" s="191" t="s">
        <v>116</v>
      </c>
      <c r="S16" s="191" t="s">
        <v>117</v>
      </c>
      <c r="T16" s="191" t="s">
        <v>118</v>
      </c>
      <c r="U16" s="191" t="s">
        <v>119</v>
      </c>
      <c r="V16" s="191" t="s">
        <v>120</v>
      </c>
      <c r="W16" s="191" t="s">
        <v>121</v>
      </c>
      <c r="X16" s="191" t="s">
        <v>122</v>
      </c>
      <c r="Y16" s="191" t="s">
        <v>123</v>
      </c>
      <c r="Z16" s="191" t="s">
        <v>124</v>
      </c>
      <c r="AC16" s="191" t="s">
        <v>127</v>
      </c>
      <c r="AD16" s="191" t="s">
        <v>128</v>
      </c>
      <c r="AE16" s="191" t="s">
        <v>129</v>
      </c>
      <c r="AF16" s="191" t="s">
        <v>130</v>
      </c>
      <c r="AG16" s="191" t="s">
        <v>131</v>
      </c>
      <c r="AH16" s="191" t="s">
        <v>132</v>
      </c>
      <c r="AI16" s="191" t="s">
        <v>133</v>
      </c>
      <c r="AJ16" s="191" t="s">
        <v>134</v>
      </c>
      <c r="AK16" s="191" t="s">
        <v>135</v>
      </c>
      <c r="AL16" s="191" t="s">
        <v>136</v>
      </c>
      <c r="AM16" s="234" t="s">
        <v>165</v>
      </c>
      <c r="AN16" s="234" t="s">
        <v>176</v>
      </c>
      <c r="AO16" s="234" t="s">
        <v>163</v>
      </c>
      <c r="AP16" s="207"/>
      <c r="AR16" s="191" t="s">
        <v>127</v>
      </c>
      <c r="AS16" s="191" t="s">
        <v>128</v>
      </c>
      <c r="AT16" s="191" t="s">
        <v>129</v>
      </c>
      <c r="AU16" s="191" t="s">
        <v>130</v>
      </c>
      <c r="AV16" s="191" t="s">
        <v>131</v>
      </c>
      <c r="AW16" s="191" t="s">
        <v>132</v>
      </c>
      <c r="AX16" s="191" t="s">
        <v>133</v>
      </c>
      <c r="AY16" s="191" t="s">
        <v>134</v>
      </c>
      <c r="AZ16" s="191" t="s">
        <v>135</v>
      </c>
      <c r="BA16" s="191" t="s">
        <v>136</v>
      </c>
      <c r="BE16" s="233" t="s">
        <v>162</v>
      </c>
      <c r="BF16" s="233" t="s">
        <v>162</v>
      </c>
      <c r="BH16" s="524" t="s">
        <v>175</v>
      </c>
      <c r="BI16" s="525"/>
      <c r="BJ16" s="525"/>
      <c r="BK16" s="525"/>
      <c r="BL16" s="525"/>
      <c r="BM16" s="525"/>
      <c r="BN16" s="525"/>
      <c r="BO16" s="197"/>
      <c r="BZ16" s="257">
        <f>MAX(L17:L26)</f>
        <v>0.31830708868583846</v>
      </c>
    </row>
    <row r="17" spans="1:83" ht="24.75" customHeight="1" thickBot="1" x14ac:dyDescent="0.3">
      <c r="A17" s="209" t="s">
        <v>126</v>
      </c>
      <c r="B17" s="407">
        <v>1</v>
      </c>
      <c r="C17" s="408">
        <v>2</v>
      </c>
      <c r="D17" s="408">
        <v>3</v>
      </c>
      <c r="E17" s="408">
        <v>4</v>
      </c>
      <c r="F17" s="408">
        <v>5</v>
      </c>
      <c r="G17" s="408">
        <v>6</v>
      </c>
      <c r="H17" s="408">
        <v>7</v>
      </c>
      <c r="I17" s="408">
        <v>8</v>
      </c>
      <c r="J17" s="408"/>
      <c r="K17" s="409"/>
      <c r="L17" s="232">
        <f>IF($H$12&gt;0,SUM(Q17:Z17)/$H$12,0)</f>
        <v>0.31830708868583846</v>
      </c>
      <c r="M17" s="519">
        <f>BM25</f>
        <v>0.25</v>
      </c>
      <c r="N17" s="249">
        <f t="shared" ref="N17:N26" si="0">L17*$M$17</f>
        <v>7.9576772171459614E-2</v>
      </c>
      <c r="O17" s="229"/>
      <c r="P17" s="202" t="s">
        <v>126</v>
      </c>
      <c r="Q17" s="211">
        <f t="shared" ref="Q17:Q26" si="1">B17/$B$29</f>
        <v>0.36793692509855458</v>
      </c>
      <c r="R17" s="211">
        <f t="shared" ref="R17:R26" si="2">C17/$C$29</f>
        <v>0.44819919964428628</v>
      </c>
      <c r="S17" s="211">
        <f t="shared" ref="S17:S26" si="3">D17/D$29</f>
        <v>0.3821076573161486</v>
      </c>
      <c r="T17" s="211">
        <f t="shared" ref="T17:T26" si="4">E17/E$29</f>
        <v>0.38897893030794167</v>
      </c>
      <c r="U17" s="211">
        <f t="shared" ref="U17:U26" si="5">F17/F$29</f>
        <v>0.31088082901554398</v>
      </c>
      <c r="V17" s="211">
        <f t="shared" ref="V17:V26" si="6">G17/G$29</f>
        <v>0.25352112676056338</v>
      </c>
      <c r="W17" s="211">
        <f t="shared" ref="W17:W26" si="7">H17/H$29</f>
        <v>0.21705426356589147</v>
      </c>
      <c r="X17" s="211">
        <f t="shared" ref="X17:X26" si="8">I17/I$29</f>
        <v>0.17777777777777778</v>
      </c>
      <c r="Y17" s="211">
        <f t="shared" ref="Y17:Y26" si="9">J17/J$29</f>
        <v>0</v>
      </c>
      <c r="Z17" s="211">
        <f t="shared" ref="Z17:Z26" si="10">K17/K$29</f>
        <v>0</v>
      </c>
      <c r="AB17" s="202" t="s">
        <v>127</v>
      </c>
      <c r="AC17" s="407">
        <v>1</v>
      </c>
      <c r="AD17" s="408">
        <v>2</v>
      </c>
      <c r="AE17" s="408">
        <v>2</v>
      </c>
      <c r="AF17" s="408">
        <v>3</v>
      </c>
      <c r="AG17" s="408">
        <v>4</v>
      </c>
      <c r="AH17" s="408">
        <v>5</v>
      </c>
      <c r="AI17" s="408">
        <v>6</v>
      </c>
      <c r="AJ17" s="408">
        <v>7</v>
      </c>
      <c r="AK17" s="408">
        <v>8</v>
      </c>
      <c r="AL17" s="417">
        <v>9</v>
      </c>
      <c r="AM17" s="248">
        <f>IF($AI$12&gt;0,SUM(AR17:BA17)/$AI$12,0)</f>
        <v>0.23797010205126884</v>
      </c>
      <c r="AN17" s="519">
        <f>BM26</f>
        <v>0.25</v>
      </c>
      <c r="AO17" s="227">
        <f t="shared" ref="AO17:AO26" si="11">AM17*$M$17</f>
        <v>5.949252551281721E-2</v>
      </c>
      <c r="AP17" s="210"/>
      <c r="AQ17" s="202" t="s">
        <v>127</v>
      </c>
      <c r="AR17" s="211">
        <f t="shared" ref="AR17:AR26" si="12">AC17/$AC$29</f>
        <v>0.30039337227321489</v>
      </c>
      <c r="AS17" s="211">
        <f t="shared" ref="AS17:AS26" si="13">AD17/$AD$29</f>
        <v>0.42431385755177631</v>
      </c>
      <c r="AT17" s="211">
        <f t="shared" ref="AT17:AT26" si="14">AE17/$AE$29</f>
        <v>0.32280791647985652</v>
      </c>
      <c r="AU17" s="211">
        <f t="shared" ref="AU17:AU26" si="15">AF17/$AF$29</f>
        <v>0.22000407414952131</v>
      </c>
      <c r="AV17" s="211">
        <f t="shared" ref="AV17:AV26" si="16">AG17/$AG$29</f>
        <v>0.21735849056603776</v>
      </c>
      <c r="AW17" s="211">
        <f t="shared" ref="AW17:AW26" si="17">AH17/$AH$29</f>
        <v>0.2354480052321779</v>
      </c>
      <c r="AX17" s="211">
        <f t="shared" ref="AX17:AX26" si="18">AI17/$AI$29</f>
        <v>0.19843821773082224</v>
      </c>
      <c r="AY17" s="211">
        <f t="shared" ref="AY17:AY26" si="19">AJ17/$AJ$29</f>
        <v>0.20962566844919783</v>
      </c>
      <c r="AZ17" s="211">
        <f t="shared" ref="AZ17:AZ26" si="20">AK17/$AK$29</f>
        <v>0.13289036544850497</v>
      </c>
      <c r="BA17" s="211">
        <f t="shared" ref="BA17:BA26" si="21">AL17/$AL$29</f>
        <v>0.11842105263157894</v>
      </c>
      <c r="BE17" s="230">
        <v>0</v>
      </c>
      <c r="BF17" s="230">
        <v>0</v>
      </c>
      <c r="BH17" s="199"/>
      <c r="BI17" s="258" t="str">
        <f>IF(BZ16=L17,A17,IF(BZ16=L18,A18,IF(BZ16=L19,A19,IF(BZ16=L20,A20,IF(BZ16=L21,A21,IF(BZ16=L22,A22,IF(BZ16=L23,A23,IF(BZ16=L24,A24,IF(BZ16=L25,A25,IF(BZ16=L26,A26,0))))))))))</f>
        <v>S1</v>
      </c>
      <c r="BJ17" s="256">
        <f>BZ16*M17</f>
        <v>7.9576772171459614E-2</v>
      </c>
      <c r="BK17" s="196"/>
      <c r="BL17" s="257" t="str">
        <f>IF(BZ17=AM17,AB17,IF(BZ17=AM18,AB18,IF(BZ17=AM19,AB19,IF(BZ17=AM20,AB20,IF(BZ17=AM21,AB21,IF(BZ17=AM22,AB22,IF(BZ17=AM23,AB23,IF(BZ17=AM24,AB24,IF(BZ17=AM25,AB25,IF(BZ17=AM26,AB26,0))))))))))</f>
        <v>W1</v>
      </c>
      <c r="BM17" s="256">
        <f>BZ17*AN17</f>
        <v>5.949252551281721E-2</v>
      </c>
      <c r="BO17" s="192"/>
      <c r="BZ17" s="255">
        <f>MAX(AM17:AM26)</f>
        <v>0.23797010205126884</v>
      </c>
    </row>
    <row r="18" spans="1:83" ht="24.75" customHeight="1" thickBot="1" x14ac:dyDescent="0.3">
      <c r="A18" s="209" t="s">
        <v>116</v>
      </c>
      <c r="B18" s="410">
        <f>IF($H$12&gt;1,1/C17,0)</f>
        <v>0.5</v>
      </c>
      <c r="C18" s="411">
        <v>1</v>
      </c>
      <c r="D18" s="412">
        <v>2</v>
      </c>
      <c r="E18" s="412">
        <v>3</v>
      </c>
      <c r="F18" s="412">
        <v>4</v>
      </c>
      <c r="G18" s="412">
        <v>7</v>
      </c>
      <c r="H18" s="412">
        <v>8</v>
      </c>
      <c r="I18" s="412">
        <v>9</v>
      </c>
      <c r="J18" s="412"/>
      <c r="K18" s="413"/>
      <c r="L18" s="228">
        <f>IF($H$12&gt;1,SUM(Q18:Z18)/$H$12,0)</f>
        <v>0.24338525311459719</v>
      </c>
      <c r="M18" s="520"/>
      <c r="N18" s="249">
        <f t="shared" si="0"/>
        <v>6.0846313278649297E-2</v>
      </c>
      <c r="O18" s="229"/>
      <c r="P18" s="202" t="s">
        <v>116</v>
      </c>
      <c r="Q18" s="211">
        <f t="shared" si="1"/>
        <v>0.18396846254927729</v>
      </c>
      <c r="R18" s="211">
        <f t="shared" si="2"/>
        <v>0.22409959982214314</v>
      </c>
      <c r="S18" s="211">
        <f t="shared" si="3"/>
        <v>0.25473843821076575</v>
      </c>
      <c r="T18" s="211">
        <f t="shared" si="4"/>
        <v>0.29173419773095627</v>
      </c>
      <c r="U18" s="211">
        <f t="shared" si="5"/>
        <v>0.2487046632124352</v>
      </c>
      <c r="V18" s="211">
        <f t="shared" si="6"/>
        <v>0.29577464788732394</v>
      </c>
      <c r="W18" s="211">
        <f t="shared" si="7"/>
        <v>0.24806201550387597</v>
      </c>
      <c r="X18" s="211">
        <f t="shared" si="8"/>
        <v>0.2</v>
      </c>
      <c r="Y18" s="211">
        <f t="shared" si="9"/>
        <v>0</v>
      </c>
      <c r="Z18" s="211">
        <f t="shared" si="10"/>
        <v>0</v>
      </c>
      <c r="AB18" s="202" t="s">
        <v>128</v>
      </c>
      <c r="AC18" s="410">
        <f>IF($AI$12&gt;1,1/AD17,0)</f>
        <v>0.5</v>
      </c>
      <c r="AD18" s="411">
        <v>1</v>
      </c>
      <c r="AE18" s="412">
        <v>2</v>
      </c>
      <c r="AF18" s="412">
        <v>4</v>
      </c>
      <c r="AG18" s="412">
        <v>5</v>
      </c>
      <c r="AH18" s="412">
        <v>5</v>
      </c>
      <c r="AI18" s="412">
        <v>6</v>
      </c>
      <c r="AJ18" s="412">
        <v>7</v>
      </c>
      <c r="AK18" s="412">
        <v>7</v>
      </c>
      <c r="AL18" s="418">
        <v>9</v>
      </c>
      <c r="AM18" s="228">
        <f>IF($AI$12&gt;1,SUM(AR18:BA18)/$AI$12,0)</f>
        <v>0.21284104239438131</v>
      </c>
      <c r="AN18" s="520"/>
      <c r="AO18" s="227">
        <f t="shared" si="11"/>
        <v>5.3210260598595328E-2</v>
      </c>
      <c r="AP18" s="210"/>
      <c r="AQ18" s="202" t="s">
        <v>128</v>
      </c>
      <c r="AR18" s="211">
        <f t="shared" si="12"/>
        <v>0.15019668613660744</v>
      </c>
      <c r="AS18" s="211">
        <f t="shared" si="13"/>
        <v>0.21215692877588815</v>
      </c>
      <c r="AT18" s="211">
        <f t="shared" si="14"/>
        <v>0.32280791647985652</v>
      </c>
      <c r="AU18" s="211">
        <f t="shared" si="15"/>
        <v>0.29333876553269511</v>
      </c>
      <c r="AV18" s="211">
        <f t="shared" si="16"/>
        <v>0.27169811320754722</v>
      </c>
      <c r="AW18" s="211">
        <f t="shared" si="17"/>
        <v>0.2354480052321779</v>
      </c>
      <c r="AX18" s="211">
        <f t="shared" si="18"/>
        <v>0.19843821773082224</v>
      </c>
      <c r="AY18" s="211">
        <f t="shared" si="19"/>
        <v>0.20962566844919783</v>
      </c>
      <c r="AZ18" s="211">
        <f t="shared" si="20"/>
        <v>0.11627906976744186</v>
      </c>
      <c r="BA18" s="211">
        <f t="shared" si="21"/>
        <v>0.11842105263157894</v>
      </c>
      <c r="BE18" s="230">
        <v>0</v>
      </c>
      <c r="BF18" s="230">
        <v>0</v>
      </c>
      <c r="BH18" s="199"/>
      <c r="BI18" s="196"/>
      <c r="BJ18" s="196"/>
      <c r="BK18" s="196"/>
      <c r="BL18" s="196"/>
      <c r="BM18" s="196"/>
      <c r="BO18" s="192"/>
      <c r="BZ18" s="257">
        <f>MAX(L34:L43)</f>
        <v>0.38382443893726859</v>
      </c>
    </row>
    <row r="19" spans="1:83" ht="24.75" customHeight="1" thickBot="1" x14ac:dyDescent="0.3">
      <c r="A19" s="209" t="s">
        <v>117</v>
      </c>
      <c r="B19" s="410">
        <f>IF($H$12&gt;2,1/D17,0)</f>
        <v>0.33333333333333331</v>
      </c>
      <c r="C19" s="411">
        <f>IF($H$12&gt;2,1/D18,0)</f>
        <v>0.5</v>
      </c>
      <c r="D19" s="411">
        <v>1</v>
      </c>
      <c r="E19" s="412">
        <v>1</v>
      </c>
      <c r="F19" s="412">
        <v>3</v>
      </c>
      <c r="G19" s="412">
        <v>4</v>
      </c>
      <c r="H19" s="412">
        <v>7</v>
      </c>
      <c r="I19" s="412">
        <v>8</v>
      </c>
      <c r="J19" s="412"/>
      <c r="K19" s="413"/>
      <c r="L19" s="231">
        <f>IF($H$12&gt;2,SUM(Q19:Z19)/$H$12,0)</f>
        <v>0.15121050206912451</v>
      </c>
      <c r="M19" s="520"/>
      <c r="N19" s="249">
        <f t="shared" si="0"/>
        <v>3.7802625517281127E-2</v>
      </c>
      <c r="O19" s="229"/>
      <c r="P19" s="202" t="s">
        <v>117</v>
      </c>
      <c r="Q19" s="211">
        <f t="shared" si="1"/>
        <v>0.12264564169951818</v>
      </c>
      <c r="R19" s="211">
        <f t="shared" si="2"/>
        <v>0.11204979991107157</v>
      </c>
      <c r="S19" s="211">
        <f t="shared" si="3"/>
        <v>0.12736921910538287</v>
      </c>
      <c r="T19" s="211">
        <f t="shared" si="4"/>
        <v>9.7244732576985418E-2</v>
      </c>
      <c r="U19" s="211">
        <f t="shared" si="5"/>
        <v>0.18652849740932639</v>
      </c>
      <c r="V19" s="211">
        <f t="shared" si="6"/>
        <v>0.16901408450704225</v>
      </c>
      <c r="W19" s="211">
        <f t="shared" si="7"/>
        <v>0.21705426356589147</v>
      </c>
      <c r="X19" s="211">
        <f t="shared" si="8"/>
        <v>0.17777777777777778</v>
      </c>
      <c r="Y19" s="211">
        <f t="shared" si="9"/>
        <v>0</v>
      </c>
      <c r="Z19" s="211">
        <f t="shared" si="10"/>
        <v>0</v>
      </c>
      <c r="AB19" s="202" t="s">
        <v>129</v>
      </c>
      <c r="AC19" s="410">
        <f>IF($AI$12&gt;2,1/AE17,0)</f>
        <v>0.5</v>
      </c>
      <c r="AD19" s="411">
        <f>IF($AI$12&gt;2,1/AE18,0)</f>
        <v>0.5</v>
      </c>
      <c r="AE19" s="411">
        <v>1</v>
      </c>
      <c r="AF19" s="412">
        <v>4</v>
      </c>
      <c r="AG19" s="412">
        <v>5</v>
      </c>
      <c r="AH19" s="412">
        <v>5</v>
      </c>
      <c r="AI19" s="412">
        <v>6</v>
      </c>
      <c r="AJ19" s="412">
        <v>7</v>
      </c>
      <c r="AK19" s="412">
        <v>8</v>
      </c>
      <c r="AL19" s="418">
        <v>9</v>
      </c>
      <c r="AM19" s="252">
        <f>IF($AI$12&gt;2,SUM(AR19:BA19)/$AI$12,0)</f>
        <v>0.18775392969970037</v>
      </c>
      <c r="AN19" s="520"/>
      <c r="AO19" s="227">
        <f t="shared" si="11"/>
        <v>4.6938482424925092E-2</v>
      </c>
      <c r="AP19" s="210"/>
      <c r="AQ19" s="202" t="s">
        <v>129</v>
      </c>
      <c r="AR19" s="211">
        <f t="shared" si="12"/>
        <v>0.15019668613660744</v>
      </c>
      <c r="AS19" s="211">
        <f t="shared" si="13"/>
        <v>0.10607846438794408</v>
      </c>
      <c r="AT19" s="211">
        <f t="shared" si="14"/>
        <v>0.16140395823992826</v>
      </c>
      <c r="AU19" s="211">
        <f t="shared" si="15"/>
        <v>0.29333876553269511</v>
      </c>
      <c r="AV19" s="211">
        <f t="shared" si="16"/>
        <v>0.27169811320754722</v>
      </c>
      <c r="AW19" s="211">
        <f t="shared" si="17"/>
        <v>0.2354480052321779</v>
      </c>
      <c r="AX19" s="211">
        <f t="shared" si="18"/>
        <v>0.19843821773082224</v>
      </c>
      <c r="AY19" s="211">
        <f t="shared" si="19"/>
        <v>0.20962566844919783</v>
      </c>
      <c r="AZ19" s="211">
        <f t="shared" si="20"/>
        <v>0.13289036544850497</v>
      </c>
      <c r="BA19" s="211">
        <f t="shared" si="21"/>
        <v>0.11842105263157894</v>
      </c>
      <c r="BE19" s="230">
        <v>0.57999999999999996</v>
      </c>
      <c r="BF19" s="230">
        <v>0.57999999999999996</v>
      </c>
      <c r="BH19" s="199"/>
      <c r="BI19" s="258" t="str">
        <f>IF(BZ18=L34,A34,IF(BZ18=L35,A35,IF(BZ18=L36,A36,IF(BZ18=L37,A37,IF(BZ18=L38,A38,IF(BZ18=L39,A39,IF(BZ18=L40,A40,IF(BZ18=L41,A41,IF(BZ18=L42,A42,IF(BZ18=L43,A43,0))))))))))</f>
        <v>O1</v>
      </c>
      <c r="BJ19" s="256">
        <f>BZ18*M34</f>
        <v>9.5956109734317147E-2</v>
      </c>
      <c r="BK19" s="196"/>
      <c r="BL19" s="257" t="str">
        <f>IF(BZ19=AM34,AB34,IF(BZ19=AM35,AB35,IF(BZ19=AM36,AB36,IF(BZ19=AM37,AB37,IF(BZ19=AM38,AB38,IF(BZ19=AM39,AB39,IF(BZ19=AM40,AB40,IF(BZ19=AM41,AB41,IF(BZ19=AM42,AB42,IF(BZ19=AM43,AB43,0))))))))))</f>
        <v>T2</v>
      </c>
      <c r="BM19" s="256">
        <f>BZ19*AN34</f>
        <v>0.3418613617499614</v>
      </c>
      <c r="BO19" s="192"/>
      <c r="BZ19" s="255">
        <f>MAX(AM34:AM43)</f>
        <v>1.3674454469998456</v>
      </c>
    </row>
    <row r="20" spans="1:83" ht="24.75" customHeight="1" thickBot="1" x14ac:dyDescent="0.3">
      <c r="A20" s="209" t="s">
        <v>118</v>
      </c>
      <c r="B20" s="410">
        <f>IF($H$12&gt;3,1/E17,0)</f>
        <v>0.25</v>
      </c>
      <c r="C20" s="411">
        <f>IF($H$12&gt;3,1/E18,0)</f>
        <v>0.33333333333333331</v>
      </c>
      <c r="D20" s="411">
        <f>IF($H$12&gt;3,1/E19,0)</f>
        <v>1</v>
      </c>
      <c r="E20" s="411">
        <v>1</v>
      </c>
      <c r="F20" s="412">
        <v>2</v>
      </c>
      <c r="G20" s="412">
        <v>3</v>
      </c>
      <c r="H20" s="412">
        <v>4</v>
      </c>
      <c r="I20" s="412">
        <v>5</v>
      </c>
      <c r="J20" s="412"/>
      <c r="K20" s="413"/>
      <c r="L20" s="228">
        <f>IF($H$12&gt;3,SUM(Q20:Z20)/$H$12,0)</f>
        <v>0.10969413292674204</v>
      </c>
      <c r="M20" s="520"/>
      <c r="N20" s="249">
        <f t="shared" si="0"/>
        <v>2.7423533231685511E-2</v>
      </c>
      <c r="O20" s="229"/>
      <c r="P20" s="202" t="s">
        <v>118</v>
      </c>
      <c r="Q20" s="211">
        <f t="shared" si="1"/>
        <v>9.1984231274638645E-2</v>
      </c>
      <c r="R20" s="211">
        <f t="shared" si="2"/>
        <v>7.4699866607381038E-2</v>
      </c>
      <c r="S20" s="211">
        <f t="shared" si="3"/>
        <v>0.12736921910538287</v>
      </c>
      <c r="T20" s="211">
        <f t="shared" si="4"/>
        <v>9.7244732576985418E-2</v>
      </c>
      <c r="U20" s="211">
        <f t="shared" si="5"/>
        <v>0.1243523316062176</v>
      </c>
      <c r="V20" s="211">
        <f t="shared" si="6"/>
        <v>0.12676056338028169</v>
      </c>
      <c r="W20" s="211">
        <f t="shared" si="7"/>
        <v>0.12403100775193798</v>
      </c>
      <c r="X20" s="211">
        <f t="shared" si="8"/>
        <v>0.1111111111111111</v>
      </c>
      <c r="Y20" s="211">
        <f t="shared" si="9"/>
        <v>0</v>
      </c>
      <c r="Z20" s="211">
        <f t="shared" si="10"/>
        <v>0</v>
      </c>
      <c r="AB20" s="202" t="s">
        <v>130</v>
      </c>
      <c r="AC20" s="410">
        <f>IF($AI$12&gt;3,1/AF17,0)</f>
        <v>0.33333333333333331</v>
      </c>
      <c r="AD20" s="411">
        <f>IF($AI$12&gt;3,1/AF18,0)</f>
        <v>0.25</v>
      </c>
      <c r="AE20" s="411">
        <f>IF($AI$12&gt;3,1/AF19,0)</f>
        <v>0.25</v>
      </c>
      <c r="AF20" s="411">
        <v>1</v>
      </c>
      <c r="AG20" s="412">
        <v>2</v>
      </c>
      <c r="AH20" s="412">
        <v>2</v>
      </c>
      <c r="AI20" s="412">
        <v>5</v>
      </c>
      <c r="AJ20" s="412">
        <v>5</v>
      </c>
      <c r="AK20" s="412">
        <v>8</v>
      </c>
      <c r="AL20" s="418">
        <v>9</v>
      </c>
      <c r="AM20" s="228">
        <f>IF($AI$12&gt;3,SUM(AR20:BA20)/$AI$12,0)</f>
        <v>0.1036123704447381</v>
      </c>
      <c r="AN20" s="520"/>
      <c r="AO20" s="227">
        <f t="shared" si="11"/>
        <v>2.5903092611184526E-2</v>
      </c>
      <c r="AP20" s="210"/>
      <c r="AQ20" s="202" t="s">
        <v>130</v>
      </c>
      <c r="AR20" s="211">
        <f t="shared" si="12"/>
        <v>0.10013112409107162</v>
      </c>
      <c r="AS20" s="211">
        <f t="shared" si="13"/>
        <v>5.3039232193972038E-2</v>
      </c>
      <c r="AT20" s="211">
        <f t="shared" si="14"/>
        <v>4.0350989559982064E-2</v>
      </c>
      <c r="AU20" s="211">
        <f t="shared" si="15"/>
        <v>7.3334691383173778E-2</v>
      </c>
      <c r="AV20" s="211">
        <f t="shared" si="16"/>
        <v>0.10867924528301888</v>
      </c>
      <c r="AW20" s="211">
        <f t="shared" si="17"/>
        <v>9.4179202092871159E-2</v>
      </c>
      <c r="AX20" s="211">
        <f t="shared" si="18"/>
        <v>0.16536518144235185</v>
      </c>
      <c r="AY20" s="211">
        <f t="shared" si="19"/>
        <v>0.1497326203208556</v>
      </c>
      <c r="AZ20" s="211">
        <f t="shared" si="20"/>
        <v>0.13289036544850497</v>
      </c>
      <c r="BA20" s="211">
        <f t="shared" si="21"/>
        <v>0.11842105263157894</v>
      </c>
      <c r="BE20" s="230">
        <v>0.9</v>
      </c>
      <c r="BF20" s="230">
        <v>0.9</v>
      </c>
      <c r="BH20" s="199"/>
      <c r="BO20" s="192"/>
    </row>
    <row r="21" spans="1:83" ht="24.75" customHeight="1" thickBot="1" x14ac:dyDescent="0.3">
      <c r="A21" s="209" t="s">
        <v>119</v>
      </c>
      <c r="B21" s="410">
        <f>IF($H$12&gt;4,1/F17,0)</f>
        <v>0.2</v>
      </c>
      <c r="C21" s="411">
        <f>IF($H$12&gt;4,1/F18,0)</f>
        <v>0.25</v>
      </c>
      <c r="D21" s="411">
        <f>IF($H$12&gt;4,1/F19,0)</f>
        <v>0.33333333333333331</v>
      </c>
      <c r="E21" s="411">
        <f>IF($H$12&gt;4,1/F20,0)</f>
        <v>0.5</v>
      </c>
      <c r="F21" s="411">
        <v>1</v>
      </c>
      <c r="G21" s="412">
        <v>2</v>
      </c>
      <c r="H21" s="412">
        <v>3</v>
      </c>
      <c r="I21" s="412">
        <v>4</v>
      </c>
      <c r="J21" s="412"/>
      <c r="K21" s="413"/>
      <c r="L21" s="231">
        <f>IF($H$12&gt;4,SUM(Q21:Z21)/$H$12,0)</f>
        <v>6.8660801298959087E-2</v>
      </c>
      <c r="M21" s="520"/>
      <c r="N21" s="249">
        <f t="shared" si="0"/>
        <v>1.7165200324739772E-2</v>
      </c>
      <c r="O21" s="229"/>
      <c r="P21" s="202" t="s">
        <v>119</v>
      </c>
      <c r="Q21" s="211">
        <f t="shared" si="1"/>
        <v>7.3587385019710919E-2</v>
      </c>
      <c r="R21" s="211">
        <f t="shared" si="2"/>
        <v>5.6024899955535785E-2</v>
      </c>
      <c r="S21" s="211">
        <f t="shared" si="3"/>
        <v>4.2456406368460951E-2</v>
      </c>
      <c r="T21" s="211">
        <f t="shared" si="4"/>
        <v>4.8622366288492709E-2</v>
      </c>
      <c r="U21" s="211">
        <f t="shared" si="5"/>
        <v>6.21761658031088E-2</v>
      </c>
      <c r="V21" s="211">
        <f t="shared" si="6"/>
        <v>8.4507042253521125E-2</v>
      </c>
      <c r="W21" s="211">
        <f t="shared" si="7"/>
        <v>9.3023255813953487E-2</v>
      </c>
      <c r="X21" s="211">
        <f t="shared" si="8"/>
        <v>8.8888888888888892E-2</v>
      </c>
      <c r="Y21" s="211">
        <f t="shared" si="9"/>
        <v>0</v>
      </c>
      <c r="Z21" s="211">
        <f t="shared" si="10"/>
        <v>0</v>
      </c>
      <c r="AB21" s="202" t="s">
        <v>131</v>
      </c>
      <c r="AC21" s="410">
        <f>IF($AI$12&gt;4,1/AG17,0)</f>
        <v>0.25</v>
      </c>
      <c r="AD21" s="411">
        <f>IF($AI$12&gt;4,1/AG18,0)</f>
        <v>0.2</v>
      </c>
      <c r="AE21" s="411">
        <f>IF($AI$12&gt;4,1/AG19,0)</f>
        <v>0.2</v>
      </c>
      <c r="AF21" s="411">
        <f>IF($AI$12&gt;4,1/AG20,0)</f>
        <v>0.5</v>
      </c>
      <c r="AG21" s="411">
        <v>1</v>
      </c>
      <c r="AH21" s="412">
        <v>2</v>
      </c>
      <c r="AI21" s="412">
        <v>3</v>
      </c>
      <c r="AJ21" s="412">
        <v>3</v>
      </c>
      <c r="AK21" s="412">
        <v>8</v>
      </c>
      <c r="AL21" s="418">
        <v>9</v>
      </c>
      <c r="AM21" s="252">
        <f>IF($AI$12&gt;4,SUM(AR21:BA21)/$AI$12,0)</f>
        <v>7.7536679003544301E-2</v>
      </c>
      <c r="AN21" s="520"/>
      <c r="AO21" s="227">
        <f t="shared" si="11"/>
        <v>1.9384169750886075E-2</v>
      </c>
      <c r="AP21" s="210"/>
      <c r="AQ21" s="202" t="s">
        <v>131</v>
      </c>
      <c r="AR21" s="211">
        <f t="shared" si="12"/>
        <v>7.5098343068303722E-2</v>
      </c>
      <c r="AS21" s="211">
        <f t="shared" si="13"/>
        <v>4.2431385755177631E-2</v>
      </c>
      <c r="AT21" s="211">
        <f t="shared" si="14"/>
        <v>3.2280791647985654E-2</v>
      </c>
      <c r="AU21" s="211">
        <f t="shared" si="15"/>
        <v>3.6667345691586889E-2</v>
      </c>
      <c r="AV21" s="211">
        <f t="shared" si="16"/>
        <v>5.433962264150944E-2</v>
      </c>
      <c r="AW21" s="211">
        <f t="shared" si="17"/>
        <v>9.4179202092871159E-2</v>
      </c>
      <c r="AX21" s="211">
        <f t="shared" si="18"/>
        <v>9.9219108865411118E-2</v>
      </c>
      <c r="AY21" s="211">
        <f t="shared" si="19"/>
        <v>8.9839572192513359E-2</v>
      </c>
      <c r="AZ21" s="211">
        <f t="shared" si="20"/>
        <v>0.13289036544850497</v>
      </c>
      <c r="BA21" s="211">
        <f t="shared" si="21"/>
        <v>0.11842105263157894</v>
      </c>
      <c r="BE21" s="230">
        <v>1.1200000000000001</v>
      </c>
      <c r="BF21" s="230">
        <v>1.1200000000000001</v>
      </c>
      <c r="BH21" s="225"/>
      <c r="BI21" s="221"/>
      <c r="BJ21" s="221"/>
      <c r="BK21" s="221"/>
      <c r="BL21" s="221"/>
      <c r="BM21" s="221"/>
      <c r="BN21" s="221"/>
      <c r="BO21" s="222"/>
    </row>
    <row r="22" spans="1:83" ht="24.75" customHeight="1" thickBot="1" x14ac:dyDescent="0.5">
      <c r="A22" s="209" t="s">
        <v>120</v>
      </c>
      <c r="B22" s="410">
        <f>IF($H$12&gt;5,1/G17,0)</f>
        <v>0.16666666666666666</v>
      </c>
      <c r="C22" s="411">
        <f>IF($H$12&gt;5,1/G18,0)</f>
        <v>0.14285714285714285</v>
      </c>
      <c r="D22" s="411">
        <f>IF($H$12&gt;5,1/G19,0)</f>
        <v>0.25</v>
      </c>
      <c r="E22" s="411">
        <f>IF($H$12&gt;5,1/G20,0)</f>
        <v>0.33333333333333331</v>
      </c>
      <c r="F22" s="411">
        <f>IF($H$12&gt;5,1/G21,0)</f>
        <v>0.5</v>
      </c>
      <c r="G22" s="411">
        <v>1</v>
      </c>
      <c r="H22" s="412">
        <v>2</v>
      </c>
      <c r="I22" s="412">
        <v>6</v>
      </c>
      <c r="J22" s="412"/>
      <c r="K22" s="413"/>
      <c r="L22" s="228">
        <f>IF($H$12&gt;5,SUM(Q22:Z22)/$H$12,0)</f>
        <v>5.3285588283592214E-2</v>
      </c>
      <c r="M22" s="520"/>
      <c r="N22" s="249">
        <f t="shared" si="0"/>
        <v>1.3321397070898053E-2</v>
      </c>
      <c r="O22" s="229"/>
      <c r="P22" s="202" t="s">
        <v>120</v>
      </c>
      <c r="Q22" s="211">
        <f t="shared" si="1"/>
        <v>6.132282084975909E-2</v>
      </c>
      <c r="R22" s="211">
        <f t="shared" si="2"/>
        <v>3.201422854602045E-2</v>
      </c>
      <c r="S22" s="211">
        <f t="shared" si="3"/>
        <v>3.1842304776345719E-2</v>
      </c>
      <c r="T22" s="211">
        <f t="shared" si="4"/>
        <v>3.2414910858995137E-2</v>
      </c>
      <c r="U22" s="211">
        <f t="shared" si="5"/>
        <v>3.10880829015544E-2</v>
      </c>
      <c r="V22" s="211">
        <f t="shared" si="6"/>
        <v>4.2253521126760563E-2</v>
      </c>
      <c r="W22" s="211">
        <f t="shared" si="7"/>
        <v>6.2015503875968991E-2</v>
      </c>
      <c r="X22" s="211">
        <f t="shared" si="8"/>
        <v>0.13333333333333333</v>
      </c>
      <c r="Y22" s="211">
        <f t="shared" si="9"/>
        <v>0</v>
      </c>
      <c r="Z22" s="211">
        <f t="shared" si="10"/>
        <v>0</v>
      </c>
      <c r="AB22" s="202" t="s">
        <v>132</v>
      </c>
      <c r="AC22" s="410">
        <f>IF($AI$12&gt;5,1/AH17,0)</f>
        <v>0.2</v>
      </c>
      <c r="AD22" s="411">
        <f>IF($AI$12&gt;5,1/AH18,0)</f>
        <v>0.2</v>
      </c>
      <c r="AE22" s="411">
        <f>IF($AI$12&gt;5,1/AH19,0)</f>
        <v>0.2</v>
      </c>
      <c r="AF22" s="411">
        <f>IF($AI$12&gt;5,1/AH20,0)</f>
        <v>0.5</v>
      </c>
      <c r="AG22" s="411">
        <f>IF($AI$12&gt;5,1/AH21,0)</f>
        <v>0.5</v>
      </c>
      <c r="AH22" s="411">
        <v>1</v>
      </c>
      <c r="AI22" s="412">
        <v>2</v>
      </c>
      <c r="AJ22" s="412">
        <v>2</v>
      </c>
      <c r="AK22" s="412">
        <v>8</v>
      </c>
      <c r="AL22" s="418">
        <v>9</v>
      </c>
      <c r="AM22" s="228">
        <f>IF($AI$12&gt;5,SUM(AR22:BA22)/$AI$12,0)</f>
        <v>6.2306814870195036E-2</v>
      </c>
      <c r="AN22" s="520"/>
      <c r="AO22" s="227">
        <f t="shared" si="11"/>
        <v>1.5576703717548759E-2</v>
      </c>
      <c r="AP22" s="210"/>
      <c r="AQ22" s="202" t="s">
        <v>132</v>
      </c>
      <c r="AR22" s="211">
        <f t="shared" si="12"/>
        <v>6.0078674454642989E-2</v>
      </c>
      <c r="AS22" s="211">
        <f t="shared" si="13"/>
        <v>4.2431385755177631E-2</v>
      </c>
      <c r="AT22" s="211">
        <f t="shared" si="14"/>
        <v>3.2280791647985654E-2</v>
      </c>
      <c r="AU22" s="211">
        <f t="shared" si="15"/>
        <v>3.6667345691586889E-2</v>
      </c>
      <c r="AV22" s="211">
        <f t="shared" si="16"/>
        <v>2.716981132075472E-2</v>
      </c>
      <c r="AW22" s="211">
        <f t="shared" si="17"/>
        <v>4.7089601046435579E-2</v>
      </c>
      <c r="AX22" s="211">
        <f t="shared" si="18"/>
        <v>6.6146072576940745E-2</v>
      </c>
      <c r="AY22" s="211">
        <f t="shared" si="19"/>
        <v>5.9893048128342244E-2</v>
      </c>
      <c r="AZ22" s="211">
        <f t="shared" si="20"/>
        <v>0.13289036544850497</v>
      </c>
      <c r="BA22" s="211">
        <f t="shared" si="21"/>
        <v>0.11842105263157894</v>
      </c>
      <c r="BE22" s="230">
        <v>1.24</v>
      </c>
      <c r="BF22" s="230">
        <v>1.24</v>
      </c>
      <c r="BH22" s="193"/>
      <c r="BI22" s="194"/>
      <c r="BJ22" s="254" t="s">
        <v>174</v>
      </c>
      <c r="BK22" s="194"/>
      <c r="BL22" s="194"/>
      <c r="BM22" s="194"/>
      <c r="BN22" s="194"/>
      <c r="BO22" s="197"/>
    </row>
    <row r="23" spans="1:83" ht="24.75" customHeight="1" thickBot="1" x14ac:dyDescent="0.3">
      <c r="A23" s="209" t="s">
        <v>121</v>
      </c>
      <c r="B23" s="410">
        <f>IF($H$12&gt;6,1/H17,0)</f>
        <v>0.14285714285714285</v>
      </c>
      <c r="C23" s="411">
        <f>IF($H$12&gt;6,1/H18,0)</f>
        <v>0.125</v>
      </c>
      <c r="D23" s="411">
        <f>IF($H$12&gt;6,1/H19,0)</f>
        <v>0.14285714285714285</v>
      </c>
      <c r="E23" s="411">
        <f>IF($H$12&gt;6,1/H20,0)</f>
        <v>0.25</v>
      </c>
      <c r="F23" s="411">
        <f>IF($H$12&gt;6,1/H21,0)</f>
        <v>0.33333333333333331</v>
      </c>
      <c r="G23" s="411">
        <f>IF($H$12&gt;6,1/H22,0)</f>
        <v>0.5</v>
      </c>
      <c r="H23" s="411">
        <v>1</v>
      </c>
      <c r="I23" s="412">
        <v>4</v>
      </c>
      <c r="J23" s="412"/>
      <c r="K23" s="413"/>
      <c r="L23" s="231">
        <f>IF($H$12&gt;6,SUM(Q23:Z23)/$H$12,0)</f>
        <v>3.5603805464233335E-2</v>
      </c>
      <c r="M23" s="520"/>
      <c r="N23" s="249">
        <f t="shared" si="0"/>
        <v>8.9009513660583336E-3</v>
      </c>
      <c r="O23" s="229"/>
      <c r="P23" s="202" t="s">
        <v>121</v>
      </c>
      <c r="Q23" s="211">
        <f t="shared" si="1"/>
        <v>5.2562417871222081E-2</v>
      </c>
      <c r="R23" s="211">
        <f t="shared" si="2"/>
        <v>2.8012449977767893E-2</v>
      </c>
      <c r="S23" s="211">
        <f t="shared" si="3"/>
        <v>1.8195602729340409E-2</v>
      </c>
      <c r="T23" s="211">
        <f t="shared" si="4"/>
        <v>2.4311183144246355E-2</v>
      </c>
      <c r="U23" s="211">
        <f t="shared" si="5"/>
        <v>2.0725388601036267E-2</v>
      </c>
      <c r="V23" s="211">
        <f t="shared" si="6"/>
        <v>2.1126760563380281E-2</v>
      </c>
      <c r="W23" s="211">
        <f t="shared" si="7"/>
        <v>3.1007751937984496E-2</v>
      </c>
      <c r="X23" s="211">
        <f t="shared" si="8"/>
        <v>8.8888888888888892E-2</v>
      </c>
      <c r="Y23" s="211">
        <f t="shared" si="9"/>
        <v>0</v>
      </c>
      <c r="Z23" s="211">
        <f t="shared" si="10"/>
        <v>0</v>
      </c>
      <c r="AB23" s="202" t="s">
        <v>133</v>
      </c>
      <c r="AC23" s="410">
        <f>IF($AI$12&gt;6,1/AI17,0)</f>
        <v>0.16666666666666666</v>
      </c>
      <c r="AD23" s="411">
        <f>IF($AI$12&gt;6,1/AI18,0)</f>
        <v>0.16666666666666666</v>
      </c>
      <c r="AE23" s="411">
        <f>IF($AI$12&gt;6,1/AI19,0)</f>
        <v>0.16666666666666666</v>
      </c>
      <c r="AF23" s="411">
        <f>IF($AI$12&gt;6,1/AI20,0)</f>
        <v>0.2</v>
      </c>
      <c r="AG23" s="411">
        <f>IF($AI$12&gt;6,1/AI21,0)</f>
        <v>0.33333333333333331</v>
      </c>
      <c r="AH23" s="411">
        <f>IF($AI$12&gt;6,1/AI22,0)</f>
        <v>0.5</v>
      </c>
      <c r="AI23" s="411">
        <v>1</v>
      </c>
      <c r="AJ23" s="412">
        <v>1</v>
      </c>
      <c r="AK23" s="412">
        <v>8</v>
      </c>
      <c r="AL23" s="418">
        <v>9</v>
      </c>
      <c r="AM23" s="252">
        <f>IF($AI$12&gt;6,SUM(AR23:BA23)/$AI$12,0)</f>
        <v>4.8298163466125296E-2</v>
      </c>
      <c r="AN23" s="520"/>
      <c r="AO23" s="227">
        <f t="shared" si="11"/>
        <v>1.2074540866531324E-2</v>
      </c>
      <c r="AP23" s="210"/>
      <c r="AQ23" s="202" t="s">
        <v>133</v>
      </c>
      <c r="AR23" s="211">
        <f t="shared" si="12"/>
        <v>5.0065562045535812E-2</v>
      </c>
      <c r="AS23" s="211">
        <f t="shared" si="13"/>
        <v>3.5359488129314692E-2</v>
      </c>
      <c r="AT23" s="211">
        <f t="shared" si="14"/>
        <v>2.6900659706654707E-2</v>
      </c>
      <c r="AU23" s="211">
        <f t="shared" si="15"/>
        <v>1.4666938276634756E-2</v>
      </c>
      <c r="AV23" s="211">
        <f t="shared" si="16"/>
        <v>1.8113207547169812E-2</v>
      </c>
      <c r="AW23" s="211">
        <f t="shared" si="17"/>
        <v>2.354480052321779E-2</v>
      </c>
      <c r="AX23" s="211">
        <f t="shared" si="18"/>
        <v>3.3073036288470373E-2</v>
      </c>
      <c r="AY23" s="211">
        <f t="shared" si="19"/>
        <v>2.9946524064171122E-2</v>
      </c>
      <c r="AZ23" s="211">
        <f t="shared" si="20"/>
        <v>0.13289036544850497</v>
      </c>
      <c r="BA23" s="211">
        <f t="shared" si="21"/>
        <v>0.11842105263157894</v>
      </c>
      <c r="BE23" s="230">
        <v>1.32</v>
      </c>
      <c r="BF23" s="230">
        <v>1.32</v>
      </c>
      <c r="BH23" s="199"/>
      <c r="BI23" s="253" t="str">
        <f>IF(BP14&lt;10, "CONSISTENCY SUFFICIENT",  "CONSISTENCY NOT SUFFICIENT, PLEASE CHECK INPUT DATA")</f>
        <v>CONSISTENCY SUFFICIENT</v>
      </c>
      <c r="BO23" s="192"/>
    </row>
    <row r="24" spans="1:83" ht="24.75" customHeight="1" thickBot="1" x14ac:dyDescent="0.3">
      <c r="A24" s="209" t="s">
        <v>122</v>
      </c>
      <c r="B24" s="410">
        <f>IF($H$12&gt;7,1/I17,0)</f>
        <v>0.125</v>
      </c>
      <c r="C24" s="411">
        <f>IF($H$12&gt;7,1/I18,0)</f>
        <v>0.1111111111111111</v>
      </c>
      <c r="D24" s="411">
        <f>IF($H$12&gt;7,1/I19,0)</f>
        <v>0.125</v>
      </c>
      <c r="E24" s="411">
        <f>IF($H$12&gt;7,1/I20,0)</f>
        <v>0.2</v>
      </c>
      <c r="F24" s="411">
        <f>IF($H$12&gt;7,1/I21,0)</f>
        <v>0.25</v>
      </c>
      <c r="G24" s="411">
        <f>IF($H$12&gt;7,1/I22,0)</f>
        <v>0.16666666666666666</v>
      </c>
      <c r="H24" s="411">
        <f>IF($H$12&gt;7,1/I23,0)</f>
        <v>0.25</v>
      </c>
      <c r="I24" s="411">
        <v>1</v>
      </c>
      <c r="J24" s="412"/>
      <c r="K24" s="413"/>
      <c r="L24" s="228">
        <f>IF($H$12&gt;7,SUM(Q24:Z24)/$H$12,0)</f>
        <v>1.9852828156913156E-2</v>
      </c>
      <c r="M24" s="520"/>
      <c r="N24" s="249">
        <f t="shared" si="0"/>
        <v>4.9632070392282889E-3</v>
      </c>
      <c r="O24" s="229"/>
      <c r="P24" s="202" t="s">
        <v>122</v>
      </c>
      <c r="Q24" s="211">
        <f t="shared" si="1"/>
        <v>4.5992115637319322E-2</v>
      </c>
      <c r="R24" s="211">
        <f t="shared" si="2"/>
        <v>2.4899955535793682E-2</v>
      </c>
      <c r="S24" s="211">
        <f t="shared" si="3"/>
        <v>1.5921152388172859E-2</v>
      </c>
      <c r="T24" s="211">
        <f t="shared" si="4"/>
        <v>1.9448946515397084E-2</v>
      </c>
      <c r="U24" s="211">
        <f t="shared" si="5"/>
        <v>1.55440414507772E-2</v>
      </c>
      <c r="V24" s="211">
        <f t="shared" si="6"/>
        <v>7.0422535211267599E-3</v>
      </c>
      <c r="W24" s="211">
        <f t="shared" si="7"/>
        <v>7.7519379844961239E-3</v>
      </c>
      <c r="X24" s="211">
        <f t="shared" si="8"/>
        <v>2.2222222222222223E-2</v>
      </c>
      <c r="Y24" s="211">
        <f t="shared" si="9"/>
        <v>0</v>
      </c>
      <c r="Z24" s="211">
        <f t="shared" si="10"/>
        <v>0</v>
      </c>
      <c r="AB24" s="202" t="s">
        <v>134</v>
      </c>
      <c r="AC24" s="410">
        <f>IF($AI$12&gt;7,1/AJ17,0)</f>
        <v>0.14285714285714285</v>
      </c>
      <c r="AD24" s="411">
        <f>IF($AI$12&gt;7,1/AJ18,0)</f>
        <v>0.14285714285714285</v>
      </c>
      <c r="AE24" s="411">
        <f>IF($AI$12&gt;7,1/AJ19,0)</f>
        <v>0.14285714285714285</v>
      </c>
      <c r="AF24" s="411">
        <f>IF($AI$12&gt;7,1/AJ20,0)</f>
        <v>0.2</v>
      </c>
      <c r="AG24" s="411">
        <f>IF($AI$12&gt;7,1/AJ21,0)</f>
        <v>0.33333333333333331</v>
      </c>
      <c r="AH24" s="411">
        <f>IF($AI$12&gt;7,1/AJ22,0)</f>
        <v>0.5</v>
      </c>
      <c r="AI24" s="411">
        <f>IF($AI$12&gt;7,1/AJ23,0)</f>
        <v>1</v>
      </c>
      <c r="AJ24" s="411">
        <v>1</v>
      </c>
      <c r="AK24" s="412">
        <v>4</v>
      </c>
      <c r="AL24" s="418">
        <v>7</v>
      </c>
      <c r="AM24" s="228">
        <f>IF($AI$12&gt;7,SUM(AR24:BA24)/$AI$12,0)</f>
        <v>3.7417413248024403E-2</v>
      </c>
      <c r="AN24" s="520"/>
      <c r="AO24" s="227">
        <f t="shared" si="11"/>
        <v>9.3543533120061008E-3</v>
      </c>
      <c r="AP24" s="210"/>
      <c r="AQ24" s="202" t="s">
        <v>134</v>
      </c>
      <c r="AR24" s="211">
        <f t="shared" si="12"/>
        <v>4.2913338896173554E-2</v>
      </c>
      <c r="AS24" s="211">
        <f t="shared" si="13"/>
        <v>3.0308132682269735E-2</v>
      </c>
      <c r="AT24" s="211">
        <f t="shared" si="14"/>
        <v>2.305770831998975E-2</v>
      </c>
      <c r="AU24" s="211">
        <f t="shared" si="15"/>
        <v>1.4666938276634756E-2</v>
      </c>
      <c r="AV24" s="211">
        <f t="shared" si="16"/>
        <v>1.8113207547169812E-2</v>
      </c>
      <c r="AW24" s="211">
        <f t="shared" si="17"/>
        <v>2.354480052321779E-2</v>
      </c>
      <c r="AX24" s="211">
        <f t="shared" si="18"/>
        <v>3.3073036288470373E-2</v>
      </c>
      <c r="AY24" s="211">
        <f t="shared" si="19"/>
        <v>2.9946524064171122E-2</v>
      </c>
      <c r="AZ24" s="211">
        <f t="shared" si="20"/>
        <v>6.6445182724252483E-2</v>
      </c>
      <c r="BA24" s="211">
        <f t="shared" si="21"/>
        <v>9.2105263157894732E-2</v>
      </c>
      <c r="BE24" s="230">
        <v>1.41</v>
      </c>
      <c r="BF24" s="230">
        <v>1.41</v>
      </c>
      <c r="BH24" s="199"/>
      <c r="BI24" s="191" t="str">
        <f>BH25</f>
        <v>S</v>
      </c>
      <c r="BJ24" s="191" t="str">
        <f>BH26</f>
        <v>W</v>
      </c>
      <c r="BK24" s="191" t="str">
        <f>BH27</f>
        <v>O</v>
      </c>
      <c r="BL24" s="191" t="str">
        <f>BH28</f>
        <v>T</v>
      </c>
      <c r="BO24" s="192"/>
      <c r="BT24" s="191" t="str">
        <f>BS25</f>
        <v>S</v>
      </c>
      <c r="BU24" s="191" t="str">
        <f>BS26</f>
        <v>W</v>
      </c>
      <c r="BV24" s="191" t="str">
        <f>BS27</f>
        <v>O</v>
      </c>
      <c r="BW24" s="191" t="str">
        <f>BS28</f>
        <v>T</v>
      </c>
    </row>
    <row r="25" spans="1:83" ht="24.75" customHeight="1" thickBot="1" x14ac:dyDescent="0.3">
      <c r="A25" s="209" t="s">
        <v>123</v>
      </c>
      <c r="B25" s="410">
        <f>IF($H$12&gt;8,1/J17,0)</f>
        <v>0</v>
      </c>
      <c r="C25" s="411">
        <f>IF($H$12&gt;8,1/J18,0)</f>
        <v>0</v>
      </c>
      <c r="D25" s="411">
        <f>IF($H$12&gt;8,1/J19,0)</f>
        <v>0</v>
      </c>
      <c r="E25" s="411">
        <f>IF($H$12&gt;8,1/J20,0)</f>
        <v>0</v>
      </c>
      <c r="F25" s="411">
        <f>IF($H$12&gt;8,1/J21,0)</f>
        <v>0</v>
      </c>
      <c r="G25" s="411">
        <f>IF($H$12&gt;8,1/J22,0)</f>
        <v>0</v>
      </c>
      <c r="H25" s="411">
        <f>IF($H$12&gt;8,1/J23,0)</f>
        <v>0</v>
      </c>
      <c r="I25" s="411">
        <f>IF($H$12&gt;8,1/J24,0)</f>
        <v>0</v>
      </c>
      <c r="J25" s="411">
        <v>1</v>
      </c>
      <c r="K25" s="413"/>
      <c r="L25" s="231">
        <f>IF($H$12&gt;80,SUM(Q25:Z25)/$H$12,0)</f>
        <v>0</v>
      </c>
      <c r="M25" s="520"/>
      <c r="N25" s="249">
        <f t="shared" si="0"/>
        <v>0</v>
      </c>
      <c r="O25" s="229"/>
      <c r="P25" s="202" t="s">
        <v>123</v>
      </c>
      <c r="Q25" s="211">
        <f t="shared" si="1"/>
        <v>0</v>
      </c>
      <c r="R25" s="211">
        <f t="shared" si="2"/>
        <v>0</v>
      </c>
      <c r="S25" s="211">
        <f t="shared" si="3"/>
        <v>0</v>
      </c>
      <c r="T25" s="211">
        <f t="shared" si="4"/>
        <v>0</v>
      </c>
      <c r="U25" s="211">
        <f t="shared" si="5"/>
        <v>0</v>
      </c>
      <c r="V25" s="211">
        <f t="shared" si="6"/>
        <v>0</v>
      </c>
      <c r="W25" s="211">
        <f t="shared" si="7"/>
        <v>0</v>
      </c>
      <c r="X25" s="211">
        <f t="shared" si="8"/>
        <v>0</v>
      </c>
      <c r="Y25" s="211">
        <f t="shared" si="9"/>
        <v>1</v>
      </c>
      <c r="Z25" s="211">
        <f t="shared" si="10"/>
        <v>0</v>
      </c>
      <c r="AB25" s="202" t="s">
        <v>135</v>
      </c>
      <c r="AC25" s="410">
        <f>IF($AI$12&gt;8,1/AK17,0)</f>
        <v>0.125</v>
      </c>
      <c r="AD25" s="411">
        <f>IF($AI$12&gt;8,1/AK18,0)</f>
        <v>0.14285714285714285</v>
      </c>
      <c r="AE25" s="411">
        <f>IF($AI$12&gt;8,1/AK19,0)</f>
        <v>0.125</v>
      </c>
      <c r="AF25" s="411">
        <f>IF($AI$12&gt;8,1/AK20,0)</f>
        <v>0.125</v>
      </c>
      <c r="AG25" s="411">
        <f>IF($AI$12&gt;8,1/AK21,0)</f>
        <v>0.125</v>
      </c>
      <c r="AH25" s="411">
        <f>IF($AI$12&gt;8,1/AK22,0)</f>
        <v>0.125</v>
      </c>
      <c r="AI25" s="411">
        <f>IF($AI$12&gt;8,1/AK23,0)</f>
        <v>0.125</v>
      </c>
      <c r="AJ25" s="411">
        <f>IF($AI$12&gt;8,1/AK24,0)</f>
        <v>0.25</v>
      </c>
      <c r="AK25" s="411">
        <v>1</v>
      </c>
      <c r="AL25" s="418">
        <v>5</v>
      </c>
      <c r="AM25" s="252">
        <f>IF($AI$12&gt;80,SUM(AR25:BA25)/$AI$12,0)</f>
        <v>0</v>
      </c>
      <c r="AN25" s="520"/>
      <c r="AO25" s="227">
        <f t="shared" si="11"/>
        <v>0</v>
      </c>
      <c r="AP25" s="210"/>
      <c r="AQ25" s="202" t="s">
        <v>135</v>
      </c>
      <c r="AR25" s="211">
        <f t="shared" si="12"/>
        <v>3.7549171534151861E-2</v>
      </c>
      <c r="AS25" s="211">
        <f t="shared" si="13"/>
        <v>3.0308132682269735E-2</v>
      </c>
      <c r="AT25" s="211">
        <f t="shared" si="14"/>
        <v>2.0175494779991032E-2</v>
      </c>
      <c r="AU25" s="211">
        <f t="shared" si="15"/>
        <v>9.1668364228967222E-3</v>
      </c>
      <c r="AV25" s="211">
        <f t="shared" si="16"/>
        <v>6.79245283018868E-3</v>
      </c>
      <c r="AW25" s="211">
        <f t="shared" si="17"/>
        <v>5.8862001308044474E-3</v>
      </c>
      <c r="AX25" s="211">
        <f t="shared" si="18"/>
        <v>4.1341295360587966E-3</v>
      </c>
      <c r="AY25" s="211">
        <f t="shared" si="19"/>
        <v>7.4866310160427805E-3</v>
      </c>
      <c r="AZ25" s="211">
        <f t="shared" si="20"/>
        <v>1.6611295681063121E-2</v>
      </c>
      <c r="BA25" s="211">
        <f t="shared" si="21"/>
        <v>6.5789473684210523E-2</v>
      </c>
      <c r="BE25" s="230">
        <v>1.45</v>
      </c>
      <c r="BF25" s="230">
        <v>1.45</v>
      </c>
      <c r="BH25" s="209" t="s">
        <v>173</v>
      </c>
      <c r="BI25" s="251">
        <v>1</v>
      </c>
      <c r="BJ25" s="250">
        <v>1</v>
      </c>
      <c r="BK25" s="250">
        <v>1</v>
      </c>
      <c r="BL25" s="250">
        <v>1</v>
      </c>
      <c r="BM25" s="248">
        <f>SUM(BT25:BW25)/4</f>
        <v>0.25</v>
      </c>
      <c r="BN25" s="236"/>
      <c r="BO25" s="192"/>
      <c r="BS25" s="191" t="str">
        <f>BH25</f>
        <v>S</v>
      </c>
      <c r="BT25" s="191">
        <f>BI25/$BI$29</f>
        <v>0.25</v>
      </c>
      <c r="BU25" s="191">
        <f>BJ25/$BJ$29</f>
        <v>0.25</v>
      </c>
      <c r="BV25" s="191">
        <f>BK25/$BK$29</f>
        <v>0.25</v>
      </c>
      <c r="BW25" s="191">
        <f>BL25/$BL$29</f>
        <v>0.25</v>
      </c>
    </row>
    <row r="26" spans="1:83" ht="24.75" customHeight="1" thickBot="1" x14ac:dyDescent="0.3">
      <c r="A26" s="209" t="s">
        <v>124</v>
      </c>
      <c r="B26" s="414">
        <f>IF($H$12&gt;9,1/K17,0)</f>
        <v>0</v>
      </c>
      <c r="C26" s="415">
        <f>IF($H$12&gt;9,1/K18,0)</f>
        <v>0</v>
      </c>
      <c r="D26" s="415">
        <f>IF($H$12&gt;9,1/K19,0)</f>
        <v>0</v>
      </c>
      <c r="E26" s="415">
        <f>IF($H$12&gt;9,1/K20,0)</f>
        <v>0</v>
      </c>
      <c r="F26" s="415">
        <f>IF($H$12&gt;9,1/K21,0)</f>
        <v>0</v>
      </c>
      <c r="G26" s="415">
        <f>IF($H$12&gt;9,1/K22,0)</f>
        <v>0</v>
      </c>
      <c r="H26" s="415">
        <f>IF($H$12&gt;9,1/K23,0)</f>
        <v>0</v>
      </c>
      <c r="I26" s="415">
        <f>IF($H$12&gt;9,1/K24,0)</f>
        <v>0</v>
      </c>
      <c r="J26" s="415">
        <f>IF($H$12&gt;8,1/K25,0)</f>
        <v>0</v>
      </c>
      <c r="K26" s="416">
        <v>1</v>
      </c>
      <c r="L26" s="228">
        <f>IF($H$12&gt;9,SUM(Q26:Z26)/$H$12,0)</f>
        <v>0</v>
      </c>
      <c r="M26" s="522"/>
      <c r="N26" s="249">
        <f t="shared" si="0"/>
        <v>0</v>
      </c>
      <c r="O26" s="229"/>
      <c r="P26" s="202" t="s">
        <v>124</v>
      </c>
      <c r="Q26" s="211">
        <f t="shared" si="1"/>
        <v>0</v>
      </c>
      <c r="R26" s="211">
        <f t="shared" si="2"/>
        <v>0</v>
      </c>
      <c r="S26" s="211">
        <f t="shared" si="3"/>
        <v>0</v>
      </c>
      <c r="T26" s="211">
        <f t="shared" si="4"/>
        <v>0</v>
      </c>
      <c r="U26" s="211">
        <f t="shared" si="5"/>
        <v>0</v>
      </c>
      <c r="V26" s="211">
        <f t="shared" si="6"/>
        <v>0</v>
      </c>
      <c r="W26" s="211">
        <f t="shared" si="7"/>
        <v>0</v>
      </c>
      <c r="X26" s="211">
        <f t="shared" si="8"/>
        <v>0</v>
      </c>
      <c r="Y26" s="211">
        <f t="shared" si="9"/>
        <v>0</v>
      </c>
      <c r="Z26" s="211">
        <f t="shared" si="10"/>
        <v>1</v>
      </c>
      <c r="AB26" s="202" t="s">
        <v>136</v>
      </c>
      <c r="AC26" s="414">
        <f>IF($AI$12&gt;9,1/AL17,0)</f>
        <v>0.1111111111111111</v>
      </c>
      <c r="AD26" s="415">
        <f>IF($AI$12&gt;9,1/AL18,0)</f>
        <v>0.1111111111111111</v>
      </c>
      <c r="AE26" s="415">
        <f>IF($AI$12&gt;9,1/AL19,0)</f>
        <v>0.1111111111111111</v>
      </c>
      <c r="AF26" s="415">
        <f>IF($AI$12&gt;9,1/AL20,0)</f>
        <v>0.1111111111111111</v>
      </c>
      <c r="AG26" s="415">
        <f>IF($AI$12&gt;9,1/AL21,0)</f>
        <v>0.1111111111111111</v>
      </c>
      <c r="AH26" s="415">
        <f>IF($AI$12&gt;9,1/AL22,0)</f>
        <v>0.1111111111111111</v>
      </c>
      <c r="AI26" s="415">
        <f>IF($AI$12&gt;9,1/AL23,0)</f>
        <v>0.1111111111111111</v>
      </c>
      <c r="AJ26" s="415">
        <f>IF($AI$12&gt;9,1/AL24,0)</f>
        <v>0.14285714285714285</v>
      </c>
      <c r="AK26" s="415">
        <f>IF($AI$12&gt;9,1/AL25,0)</f>
        <v>0.2</v>
      </c>
      <c r="AL26" s="419">
        <v>1</v>
      </c>
      <c r="AM26" s="228">
        <f>IF($AI$12&gt;9,SUM(AR26:BA26)/$AI$12,0)</f>
        <v>1.1873502992254491E-2</v>
      </c>
      <c r="AN26" s="522"/>
      <c r="AO26" s="227">
        <f t="shared" si="11"/>
        <v>2.9683757480636229E-3</v>
      </c>
      <c r="AP26" s="210"/>
      <c r="AQ26" s="202" t="s">
        <v>136</v>
      </c>
      <c r="AR26" s="211">
        <f t="shared" si="12"/>
        <v>3.3377041363690546E-2</v>
      </c>
      <c r="AS26" s="211">
        <f t="shared" si="13"/>
        <v>2.3572992086209794E-2</v>
      </c>
      <c r="AT26" s="211">
        <f t="shared" si="14"/>
        <v>1.7933773137769806E-2</v>
      </c>
      <c r="AU26" s="211">
        <f t="shared" si="15"/>
        <v>8.1482990425748632E-3</v>
      </c>
      <c r="AV26" s="211">
        <f t="shared" si="16"/>
        <v>6.0377358490566043E-3</v>
      </c>
      <c r="AW26" s="211">
        <f t="shared" si="17"/>
        <v>5.2321778940483971E-3</v>
      </c>
      <c r="AX26" s="211">
        <f t="shared" si="18"/>
        <v>3.6747818098300414E-3</v>
      </c>
      <c r="AY26" s="211">
        <f t="shared" si="19"/>
        <v>4.2780748663101597E-3</v>
      </c>
      <c r="AZ26" s="211">
        <f t="shared" si="20"/>
        <v>3.3222591362126247E-3</v>
      </c>
      <c r="BA26" s="211">
        <f t="shared" si="21"/>
        <v>1.3157894736842105E-2</v>
      </c>
      <c r="BE26" s="226">
        <v>1.49</v>
      </c>
      <c r="BF26" s="226">
        <v>1.49</v>
      </c>
      <c r="BH26" s="209" t="s">
        <v>172</v>
      </c>
      <c r="BI26" s="247">
        <f>IF($AI$12&gt;1,1/BJ25,0)</f>
        <v>1</v>
      </c>
      <c r="BJ26" s="246">
        <v>1</v>
      </c>
      <c r="BK26" s="245">
        <v>1</v>
      </c>
      <c r="BL26" s="245">
        <v>1</v>
      </c>
      <c r="BM26" s="248">
        <f>SUM(BT26:BW26)/4</f>
        <v>0.25</v>
      </c>
      <c r="BN26" s="236"/>
      <c r="BO26" s="192"/>
      <c r="BS26" s="191" t="str">
        <f>BH26</f>
        <v>W</v>
      </c>
      <c r="BT26" s="191">
        <f>BI26/$BI$29</f>
        <v>0.25</v>
      </c>
      <c r="BU26" s="191">
        <f>BJ26/$BJ$29</f>
        <v>0.25</v>
      </c>
      <c r="BV26" s="191">
        <f>BK26/$BK$29</f>
        <v>0.25</v>
      </c>
      <c r="BW26" s="191">
        <f>BL26/$BL$29</f>
        <v>0.25</v>
      </c>
    </row>
    <row r="27" spans="1:83" ht="24.75" customHeight="1" thickBot="1" x14ac:dyDescent="0.3">
      <c r="A27" s="209"/>
      <c r="B27" s="244"/>
      <c r="C27" s="244"/>
      <c r="D27" s="244"/>
      <c r="E27" s="244"/>
      <c r="F27" s="244"/>
      <c r="G27" s="244"/>
      <c r="H27" s="244"/>
      <c r="I27" s="244"/>
      <c r="J27" s="244"/>
      <c r="K27" s="244"/>
      <c r="L27" s="236"/>
      <c r="M27" s="243"/>
      <c r="N27" s="229"/>
      <c r="O27" s="229"/>
      <c r="P27" s="202"/>
      <c r="AB27" s="202"/>
      <c r="AC27" s="244"/>
      <c r="AD27" s="244"/>
      <c r="AE27" s="244"/>
      <c r="AF27" s="244"/>
      <c r="AG27" s="244"/>
      <c r="AH27" s="244"/>
      <c r="AI27" s="244"/>
      <c r="AJ27" s="244"/>
      <c r="AK27" s="244"/>
      <c r="AL27" s="244"/>
      <c r="AM27" s="236"/>
      <c r="AN27" s="243"/>
      <c r="AO27" s="229"/>
      <c r="AP27" s="210"/>
      <c r="AQ27" s="202"/>
      <c r="AR27" s="211"/>
      <c r="AS27" s="211"/>
      <c r="AT27" s="211"/>
      <c r="AU27" s="211"/>
      <c r="AV27" s="211"/>
      <c r="AW27" s="211"/>
      <c r="AX27" s="211"/>
      <c r="AY27" s="239"/>
      <c r="AZ27" s="239"/>
      <c r="BA27" s="239"/>
      <c r="BE27" s="242"/>
      <c r="BF27" s="242"/>
      <c r="BH27" s="209" t="s">
        <v>171</v>
      </c>
      <c r="BI27" s="247">
        <f>IF($AI$12&gt;2,1/BK25,0)</f>
        <v>1</v>
      </c>
      <c r="BJ27" s="246">
        <f>IF($AI$12&gt;2,1/BK26,0)</f>
        <v>1</v>
      </c>
      <c r="BK27" s="246">
        <v>1</v>
      </c>
      <c r="BL27" s="245">
        <v>1</v>
      </c>
      <c r="BM27" s="228">
        <f>SUM(BT27:BW27)/4</f>
        <v>0.25</v>
      </c>
      <c r="BN27" s="236"/>
      <c r="BO27" s="192"/>
      <c r="BS27" s="191" t="str">
        <f>BH27</f>
        <v>O</v>
      </c>
      <c r="BT27" s="191">
        <f>BI27/$BI$29</f>
        <v>0.25</v>
      </c>
      <c r="BU27" s="191">
        <f>BJ27/$BJ$29</f>
        <v>0.25</v>
      </c>
      <c r="BV27" s="191">
        <f>BK27/$BK$29</f>
        <v>0.25</v>
      </c>
      <c r="BW27" s="191">
        <f>BL27/$BL$29</f>
        <v>0.25</v>
      </c>
    </row>
    <row r="28" spans="1:83" ht="24.75" customHeight="1" thickBot="1" x14ac:dyDescent="0.3">
      <c r="A28" s="209"/>
      <c r="B28" s="244"/>
      <c r="C28" s="244"/>
      <c r="D28" s="244"/>
      <c r="E28" s="244"/>
      <c r="F28" s="244"/>
      <c r="G28" s="244"/>
      <c r="H28" s="244"/>
      <c r="I28" s="244"/>
      <c r="J28" s="244"/>
      <c r="K28" s="244"/>
      <c r="L28" s="236"/>
      <c r="M28" s="243"/>
      <c r="N28" s="229"/>
      <c r="O28" s="229"/>
      <c r="P28" s="202"/>
      <c r="AB28" s="202"/>
      <c r="AC28" s="244"/>
      <c r="AD28" s="244"/>
      <c r="AE28" s="244"/>
      <c r="AF28" s="244"/>
      <c r="AG28" s="244"/>
      <c r="AH28" s="244"/>
      <c r="AI28" s="244"/>
      <c r="AJ28" s="244"/>
      <c r="AK28" s="244"/>
      <c r="AL28" s="244"/>
      <c r="AM28" s="236"/>
      <c r="AN28" s="243"/>
      <c r="AO28" s="229"/>
      <c r="AP28" s="210"/>
      <c r="AQ28" s="202"/>
      <c r="AR28" s="211"/>
      <c r="AS28" s="211"/>
      <c r="AT28" s="211"/>
      <c r="AU28" s="211"/>
      <c r="AV28" s="211"/>
      <c r="AW28" s="211"/>
      <c r="AX28" s="211"/>
      <c r="AY28" s="239"/>
      <c r="AZ28" s="239"/>
      <c r="BA28" s="239"/>
      <c r="BE28" s="242"/>
      <c r="BF28" s="242"/>
      <c r="BH28" s="209" t="s">
        <v>170</v>
      </c>
      <c r="BI28" s="241">
        <f>IF($AI$12&gt;3,1/BL25,0)</f>
        <v>1</v>
      </c>
      <c r="BJ28" s="240">
        <f>IF($AI$12&gt;3,1/BL26,0)</f>
        <v>1</v>
      </c>
      <c r="BK28" s="240">
        <f>IF($AI$12&gt;3,1/BL27,0)</f>
        <v>1</v>
      </c>
      <c r="BL28" s="240">
        <v>1</v>
      </c>
      <c r="BM28" s="228">
        <f>SUM(BT28:BW28)/4</f>
        <v>0.25</v>
      </c>
      <c r="BN28" s="236"/>
      <c r="BO28" s="192"/>
      <c r="BS28" s="191" t="str">
        <f>BH28</f>
        <v>T</v>
      </c>
      <c r="BT28" s="191">
        <f>BI28/$BI$29</f>
        <v>0.25</v>
      </c>
      <c r="BU28" s="191">
        <f>BJ28/$BJ$29</f>
        <v>0.25</v>
      </c>
      <c r="BV28" s="191">
        <f>BK28/$BK$29</f>
        <v>0.25</v>
      </c>
      <c r="BW28" s="191">
        <f>BL28/$BL$29</f>
        <v>0.25</v>
      </c>
    </row>
    <row r="29" spans="1:83" ht="15.75" thickBot="1" x14ac:dyDescent="0.3">
      <c r="A29" s="395"/>
      <c r="B29" s="398">
        <f>SUM(B17:B26)</f>
        <v>2.7178571428571425</v>
      </c>
      <c r="C29" s="396">
        <f t="shared" ref="C29:K29" si="22">SUM(C17:C26)</f>
        <v>4.4623015873015879</v>
      </c>
      <c r="D29" s="396">
        <f t="shared" si="22"/>
        <v>7.8511904761904763</v>
      </c>
      <c r="E29" s="396">
        <f t="shared" si="22"/>
        <v>10.283333333333333</v>
      </c>
      <c r="F29" s="396">
        <f t="shared" si="22"/>
        <v>16.083333333333336</v>
      </c>
      <c r="G29" s="396">
        <f t="shared" si="22"/>
        <v>23.666666666666668</v>
      </c>
      <c r="H29" s="396">
        <f t="shared" si="22"/>
        <v>32.25</v>
      </c>
      <c r="I29" s="396">
        <f t="shared" si="22"/>
        <v>45</v>
      </c>
      <c r="J29" s="396">
        <f t="shared" si="22"/>
        <v>1</v>
      </c>
      <c r="K29" s="396">
        <f t="shared" si="22"/>
        <v>1</v>
      </c>
      <c r="L29" s="396"/>
      <c r="M29" s="396"/>
      <c r="N29" s="396"/>
      <c r="O29" s="396"/>
      <c r="P29" s="397"/>
      <c r="Q29" s="396">
        <f t="shared" ref="Q29:Z29" si="23">SUM(Q17:Q26)</f>
        <v>1.0000000000000002</v>
      </c>
      <c r="R29" s="396">
        <f t="shared" si="23"/>
        <v>0.99999999999999989</v>
      </c>
      <c r="S29" s="396">
        <f t="shared" si="23"/>
        <v>1.0000000000000002</v>
      </c>
      <c r="T29" s="396">
        <f t="shared" si="23"/>
        <v>1.0000000000000002</v>
      </c>
      <c r="U29" s="396">
        <f t="shared" si="23"/>
        <v>0.99999999999999978</v>
      </c>
      <c r="V29" s="396">
        <f t="shared" si="23"/>
        <v>1</v>
      </c>
      <c r="W29" s="396">
        <f t="shared" si="23"/>
        <v>1</v>
      </c>
      <c r="X29" s="396">
        <f t="shared" si="23"/>
        <v>1</v>
      </c>
      <c r="Y29" s="396">
        <f t="shared" si="23"/>
        <v>1</v>
      </c>
      <c r="Z29" s="396">
        <f t="shared" si="23"/>
        <v>1</v>
      </c>
      <c r="AA29" s="396"/>
      <c r="AB29" s="397"/>
      <c r="AC29" s="396">
        <f t="shared" ref="AC29:AL29" si="24">SUM(AC17:AC26)</f>
        <v>3.3289682539682541</v>
      </c>
      <c r="AD29" s="396">
        <f t="shared" si="24"/>
        <v>4.7134920634920645</v>
      </c>
      <c r="AE29" s="396">
        <f t="shared" si="24"/>
        <v>6.1956349206349213</v>
      </c>
      <c r="AF29" s="396">
        <f t="shared" si="24"/>
        <v>13.636111111111109</v>
      </c>
      <c r="AG29" s="396">
        <f t="shared" si="24"/>
        <v>18.402777777777775</v>
      </c>
      <c r="AH29" s="396">
        <f t="shared" si="24"/>
        <v>21.236111111111111</v>
      </c>
      <c r="AI29" s="396">
        <f t="shared" si="24"/>
        <v>30.236111111111111</v>
      </c>
      <c r="AJ29" s="396">
        <f t="shared" si="24"/>
        <v>33.392857142857146</v>
      </c>
      <c r="AK29" s="398">
        <f>SUM(AK17:AK26)</f>
        <v>60.2</v>
      </c>
      <c r="AL29" s="396">
        <f t="shared" si="24"/>
        <v>76</v>
      </c>
      <c r="AM29" s="396"/>
      <c r="AN29" s="396"/>
      <c r="AO29" s="396"/>
      <c r="AP29" s="192"/>
      <c r="AQ29" s="202"/>
      <c r="AR29" s="403">
        <f t="shared" ref="AR29:BA29" si="25">SUM(AR17:AR26)</f>
        <v>0.99999999999999989</v>
      </c>
      <c r="AS29" s="403">
        <f t="shared" si="25"/>
        <v>0.99999999999999978</v>
      </c>
      <c r="AT29" s="403">
        <f t="shared" si="25"/>
        <v>1</v>
      </c>
      <c r="AU29" s="403">
        <f t="shared" si="25"/>
        <v>1.0000000000000004</v>
      </c>
      <c r="AV29" s="403">
        <f t="shared" si="25"/>
        <v>1.0000000000000002</v>
      </c>
      <c r="AW29" s="403">
        <f t="shared" si="25"/>
        <v>1</v>
      </c>
      <c r="AX29" s="403">
        <f t="shared" si="25"/>
        <v>0.99999999999999989</v>
      </c>
      <c r="AY29" s="239">
        <f t="shared" si="25"/>
        <v>0.99999999999999989</v>
      </c>
      <c r="AZ29" s="239">
        <f t="shared" si="25"/>
        <v>0.99999999999999989</v>
      </c>
      <c r="BA29" s="239">
        <f t="shared" si="25"/>
        <v>1</v>
      </c>
      <c r="BH29" s="400"/>
      <c r="BI29" s="401">
        <f>SUM(BI25:BI28)</f>
        <v>4</v>
      </c>
      <c r="BJ29" s="401">
        <f>SUM(BJ25:BJ28)</f>
        <v>4</v>
      </c>
      <c r="BK29" s="402">
        <f>SUM(BK25:BK28)</f>
        <v>4</v>
      </c>
      <c r="BL29" s="401">
        <f>SUM(BL25:BL28)</f>
        <v>4</v>
      </c>
      <c r="BM29" s="401"/>
      <c r="BN29" s="401"/>
      <c r="BO29" s="222"/>
      <c r="BT29" s="191">
        <f>SUM(BT25:BT28)</f>
        <v>1</v>
      </c>
      <c r="BU29" s="191">
        <f>SUM(BU25:BU28)</f>
        <v>1</v>
      </c>
      <c r="BV29" s="191">
        <f>SUM(BV25:BV28)</f>
        <v>1</v>
      </c>
      <c r="BW29" s="191">
        <f>SUM(BW25:BW28)</f>
        <v>1</v>
      </c>
    </row>
    <row r="30" spans="1:83" ht="15.75" thickBot="1" x14ac:dyDescent="0.3">
      <c r="A30" s="199"/>
      <c r="G30" s="202" t="s">
        <v>140</v>
      </c>
      <c r="H30" s="238">
        <f>'S1_SWOT CRITERIA'!J29</f>
        <v>7</v>
      </c>
      <c r="I30" s="201" t="str">
        <f>IF(J32&lt;10, "CONSISTENCY SUFFICIENT",  "CONSISTENCY NOT SUFFICIENT, PLEASE CHECK INPUT DATA")</f>
        <v>CONSISTENCY NOT SUFFICIENT, PLEASE CHECK INPUT DATA</v>
      </c>
      <c r="O30" s="196"/>
      <c r="Q30" s="196"/>
      <c r="T30" s="196"/>
      <c r="AH30" s="202" t="s">
        <v>151</v>
      </c>
      <c r="AI30" s="238">
        <f>'S1_SWOT CRITERIA'!AJ29</f>
        <v>9</v>
      </c>
      <c r="AJ30" s="201" t="str">
        <f>IF(AJ32&lt;10, "CONSISTENCY SUFFICIENT",  "CONSISTENCY NOT SUFFICIENT, PLEASE CHECK INPUT DATA")</f>
        <v>CONSISTENCY SUFFICIENT</v>
      </c>
      <c r="AP30" s="404"/>
      <c r="AQ30" s="385"/>
      <c r="AR30" s="404"/>
      <c r="AS30" s="385"/>
      <c r="AT30" s="385"/>
      <c r="AU30" s="404"/>
      <c r="AV30" s="385"/>
      <c r="AW30" s="385"/>
      <c r="AX30" s="385"/>
      <c r="AY30" s="385"/>
      <c r="AZ30" s="385"/>
      <c r="BA30" s="385"/>
      <c r="BB30" s="385"/>
      <c r="BC30" s="385"/>
      <c r="BD30" s="385"/>
      <c r="BE30" s="385"/>
      <c r="BF30" s="385"/>
      <c r="BG30" s="385"/>
      <c r="BH30" s="385"/>
      <c r="BI30" s="385"/>
      <c r="BJ30" s="385"/>
      <c r="BK30" s="385"/>
      <c r="BL30" s="385"/>
      <c r="BM30" s="385"/>
      <c r="BN30" s="385"/>
      <c r="BO30" s="192"/>
      <c r="BP30" s="385"/>
      <c r="CE30" s="399"/>
    </row>
    <row r="31" spans="1:83" ht="15.75" hidden="1" thickBot="1" x14ac:dyDescent="0.3">
      <c r="A31" s="199"/>
      <c r="G31" s="202"/>
      <c r="N31" s="237"/>
      <c r="O31" s="196"/>
      <c r="Q31" s="196"/>
      <c r="T31" s="196"/>
      <c r="AH31" s="202"/>
      <c r="AL31" s="202"/>
      <c r="AM31" s="236"/>
      <c r="AN31" s="202"/>
      <c r="AO31" s="196"/>
      <c r="AP31" s="219"/>
      <c r="AR31" s="196"/>
      <c r="AU31" s="196"/>
      <c r="BH31" s="385"/>
      <c r="BI31" s="385"/>
      <c r="BJ31" s="385"/>
      <c r="BK31" s="385"/>
      <c r="BL31" s="385"/>
      <c r="BM31" s="385"/>
      <c r="BN31" s="385"/>
      <c r="BO31" s="192"/>
      <c r="BP31" s="385"/>
    </row>
    <row r="32" spans="1:83" ht="15.75" hidden="1" thickBot="1" x14ac:dyDescent="0.3">
      <c r="A32" s="199"/>
      <c r="B32" s="202" t="s">
        <v>169</v>
      </c>
      <c r="C32" s="323">
        <f>H30+0.1*(1.769*H30-4.3516)</f>
        <v>7.80314</v>
      </c>
      <c r="E32" s="202" t="s">
        <v>168</v>
      </c>
      <c r="F32" s="235">
        <f>(C32-H30)/(H30-1)</f>
        <v>0.13385666666666665</v>
      </c>
      <c r="I32" s="202" t="s">
        <v>167</v>
      </c>
      <c r="J32" s="235">
        <f>100*F32/(IF(H30=1,BE34,(IF(H30=2,BE35,(IF(H30=3,BE36,(IF(H30=4,BE37,(IF(H30=5,BE38,(IF(H30=6,BE39,(IF(H30=7,BE40,(IF(H30=8,BE41,(IF(H30=9,BE42,(IF(H30=10,BE43,"x"))))))))))))))))))))</f>
        <v>10.140656565656565</v>
      </c>
      <c r="AC32" s="202" t="s">
        <v>169</v>
      </c>
      <c r="AD32" s="323">
        <f>AI30+0.1*(1.769*AI30-4.3516)</f>
        <v>10.156940000000001</v>
      </c>
      <c r="AF32" s="202" t="s">
        <v>168</v>
      </c>
      <c r="AG32" s="235">
        <f>(AD32-AI30)/(AI30-1)</f>
        <v>0.14461750000000007</v>
      </c>
      <c r="AI32" s="202" t="s">
        <v>167</v>
      </c>
      <c r="AJ32" s="235">
        <f>100*AG32/(IF(AI30=1,BF34,(IF(AI30=2,BF35,(IF(AI30=3,BF36,(IF(AI30=4,BF37,(IF(AI30=5,BF38,(IF(AI30=6,BF39,(IF(AI30=7,BF40,(IF(AI30=8,BF41,(IF(AI30=9,BF42,(IF(AI30=10,BF43,"x"))))))))))))))))))))</f>
        <v>9.973620689655176</v>
      </c>
      <c r="AP32" s="192"/>
      <c r="BH32" s="385"/>
      <c r="BI32" s="385"/>
      <c r="BJ32" s="385"/>
      <c r="BK32" s="385"/>
      <c r="BL32" s="385"/>
      <c r="BM32" s="385"/>
      <c r="BN32" s="385"/>
      <c r="BO32" s="192"/>
      <c r="BP32" s="385"/>
    </row>
    <row r="33" spans="1:68" ht="62.25" customHeight="1" thickBot="1" x14ac:dyDescent="0.3">
      <c r="A33" s="199"/>
      <c r="B33" s="202" t="s">
        <v>141</v>
      </c>
      <c r="C33" s="202" t="s">
        <v>142</v>
      </c>
      <c r="D33" s="202" t="s">
        <v>143</v>
      </c>
      <c r="E33" s="202" t="s">
        <v>144</v>
      </c>
      <c r="F33" s="202" t="s">
        <v>145</v>
      </c>
      <c r="G33" s="202" t="s">
        <v>146</v>
      </c>
      <c r="H33" s="202" t="s">
        <v>147</v>
      </c>
      <c r="I33" s="202" t="s">
        <v>148</v>
      </c>
      <c r="J33" s="202" t="s">
        <v>149</v>
      </c>
      <c r="K33" s="202" t="s">
        <v>150</v>
      </c>
      <c r="L33" s="234" t="s">
        <v>165</v>
      </c>
      <c r="M33" s="234" t="s">
        <v>166</v>
      </c>
      <c r="N33" s="234" t="s">
        <v>163</v>
      </c>
      <c r="O33" s="234"/>
      <c r="Q33" s="202" t="s">
        <v>141</v>
      </c>
      <c r="R33" s="202" t="s">
        <v>142</v>
      </c>
      <c r="S33" s="202" t="s">
        <v>143</v>
      </c>
      <c r="T33" s="202" t="s">
        <v>144</v>
      </c>
      <c r="U33" s="202" t="s">
        <v>145</v>
      </c>
      <c r="V33" s="202" t="s">
        <v>146</v>
      </c>
      <c r="W33" s="202" t="s">
        <v>147</v>
      </c>
      <c r="X33" s="202" t="s">
        <v>148</v>
      </c>
      <c r="Y33" s="202" t="s">
        <v>149</v>
      </c>
      <c r="Z33" s="202" t="s">
        <v>150</v>
      </c>
      <c r="AC33" s="202" t="s">
        <v>152</v>
      </c>
      <c r="AD33" s="202" t="s">
        <v>153</v>
      </c>
      <c r="AE33" s="202" t="s">
        <v>154</v>
      </c>
      <c r="AF33" s="202" t="s">
        <v>155</v>
      </c>
      <c r="AG33" s="202" t="s">
        <v>156</v>
      </c>
      <c r="AH33" s="202" t="s">
        <v>157</v>
      </c>
      <c r="AI33" s="202" t="s">
        <v>158</v>
      </c>
      <c r="AJ33" s="202" t="s">
        <v>159</v>
      </c>
      <c r="AK33" s="202" t="s">
        <v>160</v>
      </c>
      <c r="AL33" s="202" t="s">
        <v>161</v>
      </c>
      <c r="AM33" s="234" t="s">
        <v>165</v>
      </c>
      <c r="AN33" s="234" t="s">
        <v>164</v>
      </c>
      <c r="AO33" s="234" t="s">
        <v>163</v>
      </c>
      <c r="AP33" s="388"/>
      <c r="AQ33" s="385"/>
      <c r="AR33" s="389" t="s">
        <v>152</v>
      </c>
      <c r="AS33" s="389" t="s">
        <v>153</v>
      </c>
      <c r="AT33" s="389" t="s">
        <v>154</v>
      </c>
      <c r="AU33" s="389" t="s">
        <v>155</v>
      </c>
      <c r="AV33" s="389" t="s">
        <v>156</v>
      </c>
      <c r="AW33" s="389" t="s">
        <v>157</v>
      </c>
      <c r="AX33" s="389" t="s">
        <v>158</v>
      </c>
      <c r="AY33" s="389" t="s">
        <v>159</v>
      </c>
      <c r="AZ33" s="389" t="s">
        <v>160</v>
      </c>
      <c r="BA33" s="389" t="s">
        <v>161</v>
      </c>
      <c r="BB33" s="385"/>
      <c r="BC33" s="385"/>
      <c r="BD33" s="385"/>
      <c r="BE33" s="386" t="s">
        <v>162</v>
      </c>
      <c r="BF33" s="386" t="s">
        <v>162</v>
      </c>
      <c r="BG33" s="385"/>
      <c r="BH33" s="385"/>
      <c r="BI33" s="385"/>
      <c r="BJ33" s="385"/>
      <c r="BK33" s="385"/>
      <c r="BL33" s="385"/>
      <c r="BM33" s="385"/>
      <c r="BN33" s="385"/>
      <c r="BO33" s="192"/>
      <c r="BP33" s="385"/>
    </row>
    <row r="34" spans="1:68" ht="24.75" customHeight="1" thickBot="1" x14ac:dyDescent="0.3">
      <c r="A34" s="209" t="s">
        <v>141</v>
      </c>
      <c r="B34" s="407">
        <v>1</v>
      </c>
      <c r="C34" s="408">
        <v>3</v>
      </c>
      <c r="D34" s="408">
        <v>3</v>
      </c>
      <c r="E34" s="408">
        <v>5</v>
      </c>
      <c r="F34" s="408">
        <v>7</v>
      </c>
      <c r="G34" s="408">
        <v>8</v>
      </c>
      <c r="H34" s="408">
        <v>9</v>
      </c>
      <c r="I34" s="408"/>
      <c r="J34" s="408"/>
      <c r="K34" s="409"/>
      <c r="L34" s="232">
        <f>IF($H$30&gt;0,SUM(Q34:Z34)/$H$30,0)</f>
        <v>0.38382443893726859</v>
      </c>
      <c r="M34" s="519">
        <f>BM27</f>
        <v>0.25</v>
      </c>
      <c r="N34" s="227">
        <f t="shared" ref="N34:N43" si="26">L34*$M$17</f>
        <v>9.5956109734317147E-2</v>
      </c>
      <c r="O34" s="229"/>
      <c r="P34" s="202" t="s">
        <v>141</v>
      </c>
      <c r="Q34" s="211">
        <f t="shared" ref="Q34:Q43" si="27">B34/$B$44</f>
        <v>0.44530835836720267</v>
      </c>
      <c r="R34" s="211">
        <f t="shared" ref="R34:R43" si="28">C34/$C$44</f>
        <v>0.52774869109947642</v>
      </c>
      <c r="S34" s="211">
        <f t="shared" ref="S34:S43" si="29">D34/D$44</f>
        <v>0.49655172413793103</v>
      </c>
      <c r="T34" s="211">
        <f t="shared" ref="T34:T43" si="30">E34/E$44</f>
        <v>0.39370078740157483</v>
      </c>
      <c r="U34" s="211">
        <f t="shared" ref="U34:U43" si="31">F34/F$44</f>
        <v>0.32432432432432434</v>
      </c>
      <c r="V34" s="211">
        <f t="shared" ref="V34:V43" si="32">G34/G$44</f>
        <v>0.26229508196721313</v>
      </c>
      <c r="W34" s="211">
        <f t="shared" ref="W34:W43" si="33">H34/H$44</f>
        <v>0.23684210526315788</v>
      </c>
      <c r="X34" s="211">
        <f t="shared" ref="X34:X43" si="34">I34/I$44</f>
        <v>0</v>
      </c>
      <c r="Y34" s="211">
        <f t="shared" ref="Y34:Y43" si="35">J34/J$44</f>
        <v>0</v>
      </c>
      <c r="Z34" s="211">
        <f t="shared" ref="Z34:Z43" si="36">K34/K$44</f>
        <v>0</v>
      </c>
      <c r="AB34" s="202" t="s">
        <v>152</v>
      </c>
      <c r="AC34" s="420">
        <v>1</v>
      </c>
      <c r="AD34" s="408">
        <v>1</v>
      </c>
      <c r="AE34" s="408">
        <v>2</v>
      </c>
      <c r="AF34" s="408">
        <v>4</v>
      </c>
      <c r="AG34" s="408">
        <v>5</v>
      </c>
      <c r="AH34" s="408">
        <v>6</v>
      </c>
      <c r="AI34" s="408">
        <v>7</v>
      </c>
      <c r="AJ34" s="408">
        <v>8</v>
      </c>
      <c r="AK34" s="408">
        <v>9</v>
      </c>
      <c r="AL34" s="421"/>
      <c r="AM34" s="232">
        <f>IF($AI$30&gt;0,SUM(AR34:BA34)/$AI$30,0)</f>
        <v>0.67731437592678878</v>
      </c>
      <c r="AN34" s="519">
        <f>BM28</f>
        <v>0.25</v>
      </c>
      <c r="AO34" s="227">
        <f t="shared" ref="AO34:AO43" si="37">AM34*$M$17</f>
        <v>0.1693285939816972</v>
      </c>
      <c r="AP34" s="390"/>
      <c r="AQ34" s="389" t="s">
        <v>152</v>
      </c>
      <c r="AR34" s="385">
        <f t="shared" ref="AR34:AR43" si="38">AC34/$AC$44</f>
        <v>0.28607106368486773</v>
      </c>
      <c r="AS34" s="385">
        <f t="shared" ref="AS34:AS43" si="39">AD34/$AD$44</f>
        <v>0.23787049273173494</v>
      </c>
      <c r="AT34" s="385">
        <f t="shared" ref="AT34:AT43" si="40">AE34/$AE$44</f>
        <v>0.37239544850007394</v>
      </c>
      <c r="AU34" s="385">
        <f t="shared" ref="AU34:AU43" si="41">AF34/$AF$44</f>
        <v>0.30628988149498637</v>
      </c>
      <c r="AV34" s="385">
        <f t="shared" ref="AV34:AV43" si="42">AG34/$AG$44</f>
        <v>0.33324517323459402</v>
      </c>
      <c r="AW34" s="385">
        <f t="shared" ref="AW34:AW43" si="43">AH34/$AH$44</f>
        <v>0.29228687415426252</v>
      </c>
      <c r="AX34" s="385">
        <f t="shared" ref="AX34:AX43" si="44">AI34/$AI$44</f>
        <v>0.22387207310108509</v>
      </c>
      <c r="AY34" s="385">
        <f>AJ34/$AD$44</f>
        <v>1.9029639418538795</v>
      </c>
      <c r="AZ34" s="385">
        <f>AK34/$AD$44</f>
        <v>2.1408344345856145</v>
      </c>
      <c r="BA34" s="385">
        <f>AL34/$AD$44</f>
        <v>0</v>
      </c>
      <c r="BB34" s="385"/>
      <c r="BC34" s="385"/>
      <c r="BD34" s="385"/>
      <c r="BE34" s="386">
        <v>0</v>
      </c>
      <c r="BF34" s="386">
        <v>0</v>
      </c>
      <c r="BG34" s="385"/>
      <c r="BH34" s="385"/>
      <c r="BI34" s="385"/>
      <c r="BJ34" s="385"/>
      <c r="BK34" s="385"/>
      <c r="BL34" s="385"/>
      <c r="BM34" s="385"/>
      <c r="BN34" s="385"/>
      <c r="BO34" s="192"/>
      <c r="BP34" s="385"/>
    </row>
    <row r="35" spans="1:68" ht="24.75" customHeight="1" thickBot="1" x14ac:dyDescent="0.3">
      <c r="A35" s="209" t="s">
        <v>142</v>
      </c>
      <c r="B35" s="410">
        <f>IF($H$30&gt;1,1/C34,0)</f>
        <v>0.33333333333333331</v>
      </c>
      <c r="C35" s="411">
        <v>1</v>
      </c>
      <c r="D35" s="412">
        <v>1</v>
      </c>
      <c r="E35" s="412">
        <v>4</v>
      </c>
      <c r="F35" s="412">
        <v>6</v>
      </c>
      <c r="G35" s="412">
        <v>7</v>
      </c>
      <c r="H35" s="412">
        <v>8</v>
      </c>
      <c r="I35" s="412"/>
      <c r="J35" s="412"/>
      <c r="K35" s="413"/>
      <c r="L35" s="228">
        <f>IF($H$30&gt;1,SUM(Q35:Z35)/$H$30,0)</f>
        <v>0.21755100166083707</v>
      </c>
      <c r="M35" s="520"/>
      <c r="N35" s="227">
        <f t="shared" si="26"/>
        <v>5.4387750415209268E-2</v>
      </c>
      <c r="O35" s="229"/>
      <c r="P35" s="202" t="s">
        <v>142</v>
      </c>
      <c r="Q35" s="211">
        <f t="shared" si="27"/>
        <v>0.14843611945573421</v>
      </c>
      <c r="R35" s="211">
        <f t="shared" si="28"/>
        <v>0.17591623036649212</v>
      </c>
      <c r="S35" s="211">
        <f t="shared" si="29"/>
        <v>0.16551724137931034</v>
      </c>
      <c r="T35" s="211">
        <f t="shared" si="30"/>
        <v>0.31496062992125984</v>
      </c>
      <c r="U35" s="211">
        <f t="shared" si="31"/>
        <v>0.27799227799227799</v>
      </c>
      <c r="V35" s="211">
        <f t="shared" si="32"/>
        <v>0.22950819672131148</v>
      </c>
      <c r="W35" s="211">
        <f t="shared" si="33"/>
        <v>0.21052631578947367</v>
      </c>
      <c r="X35" s="211">
        <f t="shared" si="34"/>
        <v>0</v>
      </c>
      <c r="Y35" s="211">
        <f t="shared" si="35"/>
        <v>0</v>
      </c>
      <c r="Z35" s="211">
        <f t="shared" si="36"/>
        <v>0</v>
      </c>
      <c r="AB35" s="202" t="s">
        <v>153</v>
      </c>
      <c r="AC35" s="410">
        <f>IF($AI$30&gt;1,1/AD34,0)</f>
        <v>1</v>
      </c>
      <c r="AD35" s="422">
        <v>1</v>
      </c>
      <c r="AE35" s="412">
        <v>1</v>
      </c>
      <c r="AF35" s="412">
        <v>3</v>
      </c>
      <c r="AG35" s="412">
        <v>4</v>
      </c>
      <c r="AH35" s="412">
        <v>5</v>
      </c>
      <c r="AI35" s="412">
        <v>6</v>
      </c>
      <c r="AJ35" s="412">
        <v>7</v>
      </c>
      <c r="AK35" s="412">
        <v>9</v>
      </c>
      <c r="AL35" s="423"/>
      <c r="AM35" s="228">
        <f>IF($AI$30&gt;1,SUM(AR35:BA35)/$AI$30,0)</f>
        <v>1.3674454469998456</v>
      </c>
      <c r="AN35" s="520"/>
      <c r="AO35" s="227">
        <f t="shared" si="37"/>
        <v>0.3418613617499614</v>
      </c>
      <c r="AP35" s="390"/>
      <c r="AQ35" s="389" t="s">
        <v>153</v>
      </c>
      <c r="AR35" s="385">
        <f t="shared" si="38"/>
        <v>0.28607106368486773</v>
      </c>
      <c r="AS35" s="385">
        <f t="shared" si="39"/>
        <v>0.23787049273173494</v>
      </c>
      <c r="AT35" s="385">
        <f t="shared" si="40"/>
        <v>0.18619772425003697</v>
      </c>
      <c r="AU35" s="385">
        <f t="shared" si="41"/>
        <v>0.22971741112123975</v>
      </c>
      <c r="AV35" s="385">
        <f t="shared" si="42"/>
        <v>0.26659613858767522</v>
      </c>
      <c r="AW35" s="385">
        <f t="shared" si="43"/>
        <v>0.24357239512855208</v>
      </c>
      <c r="AX35" s="385">
        <f t="shared" si="44"/>
        <v>0.19189034837235866</v>
      </c>
      <c r="AY35" s="385">
        <f t="shared" ref="AY35:AY43" si="45">AJ35/$AD$44</f>
        <v>1.6650934491221445</v>
      </c>
      <c r="AZ35" s="385">
        <f t="shared" ref="AZ35:AZ43" si="46">AK35/J$29</f>
        <v>9</v>
      </c>
      <c r="BA35" s="385">
        <f t="shared" ref="BA35:BA43" si="47">AL35/K$29</f>
        <v>0</v>
      </c>
      <c r="BB35" s="385"/>
      <c r="BC35" s="385"/>
      <c r="BD35" s="385"/>
      <c r="BE35" s="386">
        <v>0</v>
      </c>
      <c r="BF35" s="386">
        <v>0</v>
      </c>
      <c r="BG35" s="385"/>
      <c r="BH35" s="385"/>
      <c r="BI35" s="385"/>
      <c r="BJ35" s="385"/>
      <c r="BK35" s="385"/>
      <c r="BL35" s="385"/>
      <c r="BM35" s="385"/>
      <c r="BN35" s="385"/>
      <c r="BO35" s="192"/>
      <c r="BP35" s="385"/>
    </row>
    <row r="36" spans="1:68" ht="24.75" customHeight="1" thickBot="1" x14ac:dyDescent="0.3">
      <c r="A36" s="209" t="s">
        <v>143</v>
      </c>
      <c r="B36" s="410">
        <f>IF($H$30&gt;2,1/D34,0)</f>
        <v>0.33333333333333331</v>
      </c>
      <c r="C36" s="411">
        <f>IF($H$30&gt;2,1/D35,0)</f>
        <v>1</v>
      </c>
      <c r="D36" s="411">
        <v>1</v>
      </c>
      <c r="E36" s="412">
        <v>2</v>
      </c>
      <c r="F36" s="412">
        <v>4</v>
      </c>
      <c r="G36" s="412">
        <v>6</v>
      </c>
      <c r="H36" s="412">
        <v>8</v>
      </c>
      <c r="I36" s="412"/>
      <c r="J36" s="412"/>
      <c r="K36" s="413"/>
      <c r="L36" s="231">
        <f>IF($H$30&gt;2,SUM(Q36:Z36)/$H$30,0)</f>
        <v>0.1771322455364622</v>
      </c>
      <c r="M36" s="520"/>
      <c r="N36" s="227">
        <f t="shared" si="26"/>
        <v>4.428306138411555E-2</v>
      </c>
      <c r="O36" s="229"/>
      <c r="P36" s="202" t="s">
        <v>143</v>
      </c>
      <c r="Q36" s="211">
        <f t="shared" si="27"/>
        <v>0.14843611945573421</v>
      </c>
      <c r="R36" s="211">
        <f t="shared" si="28"/>
        <v>0.17591623036649212</v>
      </c>
      <c r="S36" s="211">
        <f t="shared" si="29"/>
        <v>0.16551724137931034</v>
      </c>
      <c r="T36" s="211">
        <f t="shared" si="30"/>
        <v>0.15748031496062992</v>
      </c>
      <c r="U36" s="211">
        <f t="shared" si="31"/>
        <v>0.18532818532818535</v>
      </c>
      <c r="V36" s="211">
        <f t="shared" si="32"/>
        <v>0.19672131147540983</v>
      </c>
      <c r="W36" s="211">
        <f t="shared" si="33"/>
        <v>0.21052631578947367</v>
      </c>
      <c r="X36" s="211">
        <f t="shared" si="34"/>
        <v>0</v>
      </c>
      <c r="Y36" s="211">
        <f t="shared" si="35"/>
        <v>0</v>
      </c>
      <c r="Z36" s="211">
        <f t="shared" si="36"/>
        <v>0</v>
      </c>
      <c r="AB36" s="202" t="s">
        <v>154</v>
      </c>
      <c r="AC36" s="410">
        <f>IF($AI$30&gt;2,1/AE34,0)</f>
        <v>0.5</v>
      </c>
      <c r="AD36" s="411">
        <f>IF($AI$30&gt;2,1/AE35,0)</f>
        <v>1</v>
      </c>
      <c r="AE36" s="422">
        <v>1</v>
      </c>
      <c r="AF36" s="412">
        <v>3</v>
      </c>
      <c r="AG36" s="412">
        <v>3</v>
      </c>
      <c r="AH36" s="412">
        <v>4</v>
      </c>
      <c r="AI36" s="412">
        <v>5</v>
      </c>
      <c r="AJ36" s="412">
        <v>7</v>
      </c>
      <c r="AK36" s="412">
        <v>9</v>
      </c>
      <c r="AL36" s="423"/>
      <c r="AM36" s="231">
        <f>IF($AI$30&gt;2,SUM(AR36:BA36)/$AI$30,0)</f>
        <v>1.3351809169727578</v>
      </c>
      <c r="AN36" s="520"/>
      <c r="AO36" s="227">
        <f t="shared" si="37"/>
        <v>0.33379522924318944</v>
      </c>
      <c r="AP36" s="390"/>
      <c r="AQ36" s="389" t="s">
        <v>154</v>
      </c>
      <c r="AR36" s="385">
        <f t="shared" si="38"/>
        <v>0.14303553184243387</v>
      </c>
      <c r="AS36" s="385">
        <f t="shared" si="39"/>
        <v>0.23787049273173494</v>
      </c>
      <c r="AT36" s="385">
        <f t="shared" si="40"/>
        <v>0.18619772425003697</v>
      </c>
      <c r="AU36" s="385">
        <f t="shared" si="41"/>
        <v>0.22971741112123975</v>
      </c>
      <c r="AV36" s="385">
        <f t="shared" si="42"/>
        <v>0.19994710394075643</v>
      </c>
      <c r="AW36" s="385">
        <f t="shared" si="43"/>
        <v>0.19485791610284167</v>
      </c>
      <c r="AX36" s="385">
        <f t="shared" si="44"/>
        <v>0.1599086236436322</v>
      </c>
      <c r="AY36" s="385">
        <f t="shared" si="45"/>
        <v>1.6650934491221445</v>
      </c>
      <c r="AZ36" s="385">
        <f t="shared" si="46"/>
        <v>9</v>
      </c>
      <c r="BA36" s="385">
        <f t="shared" si="47"/>
        <v>0</v>
      </c>
      <c r="BB36" s="385"/>
      <c r="BC36" s="385"/>
      <c r="BD36" s="385"/>
      <c r="BE36" s="386">
        <v>0.57999999999999996</v>
      </c>
      <c r="BF36" s="386">
        <v>0.57999999999999996</v>
      </c>
      <c r="BG36" s="385"/>
      <c r="BH36" s="385"/>
      <c r="BI36" s="385"/>
      <c r="BJ36" s="385"/>
      <c r="BK36" s="385"/>
      <c r="BL36" s="385"/>
      <c r="BM36" s="385"/>
      <c r="BN36" s="385"/>
      <c r="BO36" s="192"/>
      <c r="BP36" s="385"/>
    </row>
    <row r="37" spans="1:68" ht="24.75" customHeight="1" thickBot="1" x14ac:dyDescent="0.3">
      <c r="A37" s="209" t="s">
        <v>144</v>
      </c>
      <c r="B37" s="410">
        <f>IF($H$30&gt;3,1/E34,0)</f>
        <v>0.2</v>
      </c>
      <c r="C37" s="411">
        <f>IF($H$30&gt;3,1/E35,0)</f>
        <v>0.25</v>
      </c>
      <c r="D37" s="411">
        <f>IF($H$30&gt;3,1/E36,0)</f>
        <v>0.5</v>
      </c>
      <c r="E37" s="411">
        <v>1</v>
      </c>
      <c r="F37" s="412">
        <v>3</v>
      </c>
      <c r="G37" s="412">
        <v>5</v>
      </c>
      <c r="H37" s="412">
        <v>6</v>
      </c>
      <c r="I37" s="412"/>
      <c r="J37" s="412"/>
      <c r="K37" s="413"/>
      <c r="L37" s="228">
        <f>IF($H$30&gt;3,SUM(Q37:Z37)/$H$30,0)</f>
        <v>0.10790925850039801</v>
      </c>
      <c r="M37" s="520"/>
      <c r="N37" s="227">
        <f t="shared" si="26"/>
        <v>2.6977314625099502E-2</v>
      </c>
      <c r="O37" s="229"/>
      <c r="P37" s="202" t="s">
        <v>144</v>
      </c>
      <c r="Q37" s="211">
        <f t="shared" si="27"/>
        <v>8.9061671673440548E-2</v>
      </c>
      <c r="R37" s="211">
        <f t="shared" si="28"/>
        <v>4.397905759162303E-2</v>
      </c>
      <c r="S37" s="211">
        <f t="shared" si="29"/>
        <v>8.2758620689655171E-2</v>
      </c>
      <c r="T37" s="211">
        <f t="shared" si="30"/>
        <v>7.874015748031496E-2</v>
      </c>
      <c r="U37" s="211">
        <f t="shared" si="31"/>
        <v>0.138996138996139</v>
      </c>
      <c r="V37" s="211">
        <f t="shared" si="32"/>
        <v>0.16393442622950818</v>
      </c>
      <c r="W37" s="211">
        <f t="shared" si="33"/>
        <v>0.15789473684210525</v>
      </c>
      <c r="X37" s="211">
        <f t="shared" si="34"/>
        <v>0</v>
      </c>
      <c r="Y37" s="211">
        <f t="shared" si="35"/>
        <v>0</v>
      </c>
      <c r="Z37" s="211">
        <f t="shared" si="36"/>
        <v>0</v>
      </c>
      <c r="AB37" s="202" t="s">
        <v>155</v>
      </c>
      <c r="AC37" s="410">
        <f>IF($AI$30&gt;3,1/AF34,0)</f>
        <v>0.25</v>
      </c>
      <c r="AD37" s="411">
        <f>IF($AI$30&gt;3,1/AF35,0)</f>
        <v>0.33333333333333331</v>
      </c>
      <c r="AE37" s="411">
        <f>IF($AI$30&gt;3,1/AF36,0)</f>
        <v>0.33333333333333331</v>
      </c>
      <c r="AF37" s="422">
        <v>1</v>
      </c>
      <c r="AG37" s="412">
        <v>1</v>
      </c>
      <c r="AH37" s="412">
        <v>2</v>
      </c>
      <c r="AI37" s="412">
        <v>4</v>
      </c>
      <c r="AJ37" s="412">
        <v>6</v>
      </c>
      <c r="AK37" s="412">
        <v>7</v>
      </c>
      <c r="AL37" s="423"/>
      <c r="AM37" s="228">
        <f>IF($AI$30&gt;3,SUM(AR37:BA37)/$AI$30,0)</f>
        <v>1.0009637951806529</v>
      </c>
      <c r="AN37" s="520"/>
      <c r="AO37" s="227">
        <f t="shared" si="37"/>
        <v>0.25024094879516323</v>
      </c>
      <c r="AP37" s="390"/>
      <c r="AQ37" s="389" t="s">
        <v>155</v>
      </c>
      <c r="AR37" s="385">
        <f t="shared" si="38"/>
        <v>7.1517765921216933E-2</v>
      </c>
      <c r="AS37" s="385">
        <f t="shared" si="39"/>
        <v>7.9290164243911637E-2</v>
      </c>
      <c r="AT37" s="385">
        <f t="shared" si="40"/>
        <v>6.2065908083345653E-2</v>
      </c>
      <c r="AU37" s="385">
        <f t="shared" si="41"/>
        <v>7.6572470373746593E-2</v>
      </c>
      <c r="AV37" s="385">
        <f t="shared" si="42"/>
        <v>6.6649034646918806E-2</v>
      </c>
      <c r="AW37" s="385">
        <f t="shared" si="43"/>
        <v>9.7428958051420836E-2</v>
      </c>
      <c r="AX37" s="385">
        <f t="shared" si="44"/>
        <v>0.12792689891490577</v>
      </c>
      <c r="AY37" s="385">
        <f t="shared" si="45"/>
        <v>1.4272229563904095</v>
      </c>
      <c r="AZ37" s="385">
        <f t="shared" si="46"/>
        <v>7</v>
      </c>
      <c r="BA37" s="385">
        <f t="shared" si="47"/>
        <v>0</v>
      </c>
      <c r="BB37" s="385"/>
      <c r="BC37" s="385"/>
      <c r="BD37" s="385"/>
      <c r="BE37" s="386">
        <v>0.9</v>
      </c>
      <c r="BF37" s="386">
        <v>0.9</v>
      </c>
      <c r="BG37" s="385"/>
      <c r="BH37" s="385"/>
      <c r="BI37" s="385"/>
      <c r="BJ37" s="385"/>
      <c r="BK37" s="385"/>
      <c r="BL37" s="385"/>
      <c r="BM37" s="385"/>
      <c r="BN37" s="385"/>
      <c r="BO37" s="192"/>
      <c r="BP37" s="385"/>
    </row>
    <row r="38" spans="1:68" ht="24.75" customHeight="1" thickBot="1" x14ac:dyDescent="0.3">
      <c r="A38" s="209" t="s">
        <v>145</v>
      </c>
      <c r="B38" s="410">
        <f>IF($H$30&gt;4,1/F34,0)</f>
        <v>0.14285714285714285</v>
      </c>
      <c r="C38" s="411">
        <f>IF($H$30&gt;4,1/F35,0)</f>
        <v>0.16666666666666666</v>
      </c>
      <c r="D38" s="411">
        <f>IF($H$30&gt;4,1/F36,0)</f>
        <v>0.25</v>
      </c>
      <c r="E38" s="411">
        <f>IF($H$30&gt;4,1/F37,0)</f>
        <v>0.33333333333333331</v>
      </c>
      <c r="F38" s="411">
        <v>1</v>
      </c>
      <c r="G38" s="412">
        <v>3</v>
      </c>
      <c r="H38" s="412">
        <v>4</v>
      </c>
      <c r="I38" s="412"/>
      <c r="J38" s="412"/>
      <c r="K38" s="413"/>
      <c r="L38" s="231">
        <f>IF($H$30&gt;4,SUM(Q38:Z38)/$H$30,0)</f>
        <v>5.864524870913037E-2</v>
      </c>
      <c r="M38" s="520"/>
      <c r="N38" s="227">
        <f t="shared" si="26"/>
        <v>1.4661312177282592E-2</v>
      </c>
      <c r="O38" s="229"/>
      <c r="P38" s="202" t="s">
        <v>145</v>
      </c>
      <c r="Q38" s="211">
        <f t="shared" si="27"/>
        <v>6.3615479766743241E-2</v>
      </c>
      <c r="R38" s="211">
        <f t="shared" si="28"/>
        <v>2.9319371727748685E-2</v>
      </c>
      <c r="S38" s="211">
        <f t="shared" si="29"/>
        <v>4.1379310344827586E-2</v>
      </c>
      <c r="T38" s="211">
        <f t="shared" si="30"/>
        <v>2.6246719160104987E-2</v>
      </c>
      <c r="U38" s="211">
        <f t="shared" si="31"/>
        <v>4.6332046332046337E-2</v>
      </c>
      <c r="V38" s="211">
        <f t="shared" si="32"/>
        <v>9.8360655737704916E-2</v>
      </c>
      <c r="W38" s="211">
        <f t="shared" si="33"/>
        <v>0.10526315789473684</v>
      </c>
      <c r="X38" s="211">
        <f t="shared" si="34"/>
        <v>0</v>
      </c>
      <c r="Y38" s="211">
        <f t="shared" si="35"/>
        <v>0</v>
      </c>
      <c r="Z38" s="211">
        <f t="shared" si="36"/>
        <v>0</v>
      </c>
      <c r="AB38" s="202" t="s">
        <v>156</v>
      </c>
      <c r="AC38" s="410">
        <f>IF($AI$30&gt;4,1/AG34,0)</f>
        <v>0.2</v>
      </c>
      <c r="AD38" s="411">
        <f>IF($AI$30&gt;4,1/AG35,0)</f>
        <v>0.25</v>
      </c>
      <c r="AE38" s="411">
        <f>IF($AI$30&gt;4,1/AG36,0)</f>
        <v>0.33333333333333331</v>
      </c>
      <c r="AF38" s="411">
        <f>IF($AI$30&gt;4,1/AG37,0)</f>
        <v>1</v>
      </c>
      <c r="AG38" s="422">
        <v>1</v>
      </c>
      <c r="AH38" s="412">
        <v>2</v>
      </c>
      <c r="AI38" s="412">
        <v>4</v>
      </c>
      <c r="AJ38" s="412">
        <v>7</v>
      </c>
      <c r="AK38" s="412">
        <v>9</v>
      </c>
      <c r="AL38" s="423"/>
      <c r="AM38" s="231">
        <f>IF($AI$30&gt;4,SUM(AR38:BA38)/$AI$30,0)</f>
        <v>1.2458242839013767</v>
      </c>
      <c r="AN38" s="520"/>
      <c r="AO38" s="227">
        <f t="shared" si="37"/>
        <v>0.31145607097534417</v>
      </c>
      <c r="AP38" s="390"/>
      <c r="AQ38" s="389" t="s">
        <v>156</v>
      </c>
      <c r="AR38" s="385">
        <f t="shared" si="38"/>
        <v>5.7214212736973552E-2</v>
      </c>
      <c r="AS38" s="385">
        <f t="shared" si="39"/>
        <v>5.9467623182933735E-2</v>
      </c>
      <c r="AT38" s="385">
        <f t="shared" si="40"/>
        <v>6.2065908083345653E-2</v>
      </c>
      <c r="AU38" s="385">
        <f t="shared" si="41"/>
        <v>7.6572470373746593E-2</v>
      </c>
      <c r="AV38" s="385">
        <f t="shared" si="42"/>
        <v>6.6649034646918806E-2</v>
      </c>
      <c r="AW38" s="385">
        <f t="shared" si="43"/>
        <v>9.7428958051420836E-2</v>
      </c>
      <c r="AX38" s="385">
        <f t="shared" si="44"/>
        <v>0.12792689891490577</v>
      </c>
      <c r="AY38" s="385">
        <f t="shared" si="45"/>
        <v>1.6650934491221445</v>
      </c>
      <c r="AZ38" s="385">
        <f t="shared" si="46"/>
        <v>9</v>
      </c>
      <c r="BA38" s="385">
        <f t="shared" si="47"/>
        <v>0</v>
      </c>
      <c r="BB38" s="385"/>
      <c r="BC38" s="385"/>
      <c r="BD38" s="385"/>
      <c r="BE38" s="386">
        <v>1.1200000000000001</v>
      </c>
      <c r="BF38" s="386">
        <v>1.1200000000000001</v>
      </c>
      <c r="BG38" s="385"/>
      <c r="BH38" s="385"/>
      <c r="BI38" s="385"/>
      <c r="BJ38" s="385"/>
      <c r="BK38" s="385"/>
      <c r="BL38" s="385"/>
      <c r="BM38" s="385"/>
      <c r="BN38" s="385"/>
      <c r="BO38" s="192"/>
      <c r="BP38" s="385"/>
    </row>
    <row r="39" spans="1:68" ht="24.75" customHeight="1" thickBot="1" x14ac:dyDescent="0.3">
      <c r="A39" s="209" t="s">
        <v>146</v>
      </c>
      <c r="B39" s="410">
        <f>IF($H$30&gt;5,1/G34,0)</f>
        <v>0.125</v>
      </c>
      <c r="C39" s="411">
        <f>IF($H$30&gt;5,1/G35,0)</f>
        <v>0.14285714285714285</v>
      </c>
      <c r="D39" s="411">
        <f>IF($H$30&gt;5,1/G36,0)</f>
        <v>0.16666666666666666</v>
      </c>
      <c r="E39" s="411">
        <f>IF($H$30&gt;5,1/G37,0)</f>
        <v>0.2</v>
      </c>
      <c r="F39" s="411">
        <f>IF($H$30&gt;5,1/G38,0)</f>
        <v>0.33333333333333331</v>
      </c>
      <c r="G39" s="411">
        <v>1</v>
      </c>
      <c r="H39" s="412">
        <v>2</v>
      </c>
      <c r="I39" s="412"/>
      <c r="J39" s="412"/>
      <c r="K39" s="413"/>
      <c r="L39" s="228">
        <f>IF($H$30&gt;5,SUM(Q39:Z39)/$H$30,0)</f>
        <v>3.214159326830808E-2</v>
      </c>
      <c r="M39" s="521"/>
      <c r="N39" s="227">
        <f t="shared" si="26"/>
        <v>8.03539831707702E-3</v>
      </c>
      <c r="O39" s="229"/>
      <c r="P39" s="202" t="s">
        <v>146</v>
      </c>
      <c r="Q39" s="211">
        <f t="shared" si="27"/>
        <v>5.5663544795900334E-2</v>
      </c>
      <c r="R39" s="211">
        <f t="shared" si="28"/>
        <v>2.5130890052356015E-2</v>
      </c>
      <c r="S39" s="211">
        <f t="shared" si="29"/>
        <v>2.758620689655172E-2</v>
      </c>
      <c r="T39" s="211">
        <f t="shared" si="30"/>
        <v>1.5748031496062995E-2</v>
      </c>
      <c r="U39" s="211">
        <f t="shared" si="31"/>
        <v>1.5444015444015444E-2</v>
      </c>
      <c r="V39" s="211">
        <f t="shared" si="32"/>
        <v>3.2786885245901641E-2</v>
      </c>
      <c r="W39" s="211">
        <f t="shared" si="33"/>
        <v>5.2631578947368418E-2</v>
      </c>
      <c r="X39" s="211">
        <f t="shared" si="34"/>
        <v>0</v>
      </c>
      <c r="Y39" s="211">
        <f t="shared" si="35"/>
        <v>0</v>
      </c>
      <c r="Z39" s="211">
        <f t="shared" si="36"/>
        <v>0</v>
      </c>
      <c r="AB39" s="202" t="s">
        <v>157</v>
      </c>
      <c r="AC39" s="410">
        <f>IF($AI$30&gt;5,1/AH34,0)</f>
        <v>0.16666666666666666</v>
      </c>
      <c r="AD39" s="411">
        <f>IF($AI$30&gt;5,1/AH35,0)</f>
        <v>0.2</v>
      </c>
      <c r="AE39" s="411">
        <f>IF($AI$30&gt;5,1/AH36,0)</f>
        <v>0.25</v>
      </c>
      <c r="AF39" s="411">
        <f>IF($AI$30&gt;5,1/AH37,0)</f>
        <v>0.5</v>
      </c>
      <c r="AG39" s="411">
        <f>IF($AI$30&gt;5,1/AH38,0)</f>
        <v>0.5</v>
      </c>
      <c r="AH39" s="422">
        <v>1</v>
      </c>
      <c r="AI39" s="412">
        <v>4</v>
      </c>
      <c r="AJ39" s="412">
        <v>6</v>
      </c>
      <c r="AK39" s="412">
        <v>9</v>
      </c>
      <c r="AL39" s="423"/>
      <c r="AM39" s="228">
        <f>IF($AI$30&gt;5,SUM(AR39:BA39)/$AI$30,0)</f>
        <v>1.2019196807849288</v>
      </c>
      <c r="AN39" s="520"/>
      <c r="AO39" s="227">
        <f t="shared" si="37"/>
        <v>0.30047992019623221</v>
      </c>
      <c r="AP39" s="390"/>
      <c r="AQ39" s="389" t="s">
        <v>157</v>
      </c>
      <c r="AR39" s="385">
        <f t="shared" si="38"/>
        <v>4.7678510614144624E-2</v>
      </c>
      <c r="AS39" s="385">
        <f t="shared" si="39"/>
        <v>4.7574098546346991E-2</v>
      </c>
      <c r="AT39" s="385">
        <f t="shared" si="40"/>
        <v>4.6549431062509243E-2</v>
      </c>
      <c r="AU39" s="385">
        <f t="shared" si="41"/>
        <v>3.8286235186873296E-2</v>
      </c>
      <c r="AV39" s="385">
        <f t="shared" si="42"/>
        <v>3.3324517323459403E-2</v>
      </c>
      <c r="AW39" s="385">
        <f t="shared" si="43"/>
        <v>4.8714479025710418E-2</v>
      </c>
      <c r="AX39" s="385">
        <f t="shared" si="44"/>
        <v>0.12792689891490577</v>
      </c>
      <c r="AY39" s="385">
        <f t="shared" si="45"/>
        <v>1.4272229563904095</v>
      </c>
      <c r="AZ39" s="385">
        <f t="shared" si="46"/>
        <v>9</v>
      </c>
      <c r="BA39" s="385">
        <f t="shared" si="47"/>
        <v>0</v>
      </c>
      <c r="BB39" s="385"/>
      <c r="BC39" s="385"/>
      <c r="BD39" s="385"/>
      <c r="BE39" s="386">
        <v>1.24</v>
      </c>
      <c r="BF39" s="386">
        <v>1.24</v>
      </c>
      <c r="BG39" s="385"/>
      <c r="BH39" s="385"/>
      <c r="BI39" s="385"/>
      <c r="BJ39" s="385"/>
      <c r="BK39" s="385"/>
      <c r="BL39" s="385"/>
      <c r="BM39" s="385"/>
      <c r="BN39" s="385"/>
      <c r="BO39" s="192"/>
      <c r="BP39" s="385"/>
    </row>
    <row r="40" spans="1:68" ht="24.75" customHeight="1" thickBot="1" x14ac:dyDescent="0.3">
      <c r="A40" s="209" t="s">
        <v>147</v>
      </c>
      <c r="B40" s="410">
        <f>IF($H$30&gt;6,1/H34,0)</f>
        <v>0.1111111111111111</v>
      </c>
      <c r="C40" s="411">
        <f>IF($H$30&gt;6,1/H35,0)</f>
        <v>0.125</v>
      </c>
      <c r="D40" s="411">
        <f>IF($H$30&gt;6,1/H36,0)</f>
        <v>0.125</v>
      </c>
      <c r="E40" s="411">
        <f>IF($H$30&gt;6,1/H37,0)</f>
        <v>0.16666666666666666</v>
      </c>
      <c r="F40" s="411">
        <f>IF($H$30&gt;6,1/H38,0)</f>
        <v>0.25</v>
      </c>
      <c r="G40" s="411">
        <f>IF($H$30&gt;6,1/H39,0)</f>
        <v>0.5</v>
      </c>
      <c r="H40" s="411">
        <v>1</v>
      </c>
      <c r="I40" s="412"/>
      <c r="J40" s="412"/>
      <c r="K40" s="413"/>
      <c r="L40" s="231">
        <f>IF($H$30&gt;6,SUM(Q40:Z40)/$H$30,0)</f>
        <v>2.2796213387595594E-2</v>
      </c>
      <c r="M40" s="520"/>
      <c r="N40" s="227">
        <f t="shared" si="26"/>
        <v>5.6990533468988984E-3</v>
      </c>
      <c r="O40" s="229"/>
      <c r="P40" s="202" t="s">
        <v>147</v>
      </c>
      <c r="Q40" s="211">
        <f t="shared" si="27"/>
        <v>4.9478706485244738E-2</v>
      </c>
      <c r="R40" s="211">
        <f t="shared" si="28"/>
        <v>2.1989528795811515E-2</v>
      </c>
      <c r="S40" s="211">
        <f t="shared" si="29"/>
        <v>2.0689655172413793E-2</v>
      </c>
      <c r="T40" s="211">
        <f t="shared" si="30"/>
        <v>1.3123359580052493E-2</v>
      </c>
      <c r="U40" s="211">
        <f t="shared" si="31"/>
        <v>1.1583011583011584E-2</v>
      </c>
      <c r="V40" s="211">
        <f t="shared" si="32"/>
        <v>1.6393442622950821E-2</v>
      </c>
      <c r="W40" s="211">
        <f t="shared" si="33"/>
        <v>2.6315789473684209E-2</v>
      </c>
      <c r="X40" s="211">
        <f t="shared" si="34"/>
        <v>0</v>
      </c>
      <c r="Y40" s="211">
        <f t="shared" si="35"/>
        <v>0</v>
      </c>
      <c r="Z40" s="211">
        <f t="shared" si="36"/>
        <v>0</v>
      </c>
      <c r="AB40" s="202" t="s">
        <v>158</v>
      </c>
      <c r="AC40" s="410">
        <f>IF($AI$30&gt;6,1/AI34,0)</f>
        <v>0.14285714285714285</v>
      </c>
      <c r="AD40" s="411">
        <f>IF($AI$30&gt;6,1/AI35,0)</f>
        <v>0.16666666666666666</v>
      </c>
      <c r="AE40" s="411">
        <f>IF($AI$30&gt;6,1/AI36,0)</f>
        <v>0.2</v>
      </c>
      <c r="AF40" s="411">
        <f>IF($AI$30&gt;6,1/AI37,0)</f>
        <v>0.25</v>
      </c>
      <c r="AG40" s="411">
        <f>IF($AI$30&gt;6,1/AI38,0)</f>
        <v>0.25</v>
      </c>
      <c r="AH40" s="411">
        <f>IF($AI$30&gt;6,1/AI39,0)</f>
        <v>0.25</v>
      </c>
      <c r="AI40" s="422">
        <v>1</v>
      </c>
      <c r="AJ40" s="412">
        <v>7</v>
      </c>
      <c r="AK40" s="412">
        <v>8</v>
      </c>
      <c r="AL40" s="423"/>
      <c r="AM40" s="231">
        <f>IF($AI$30&gt;6,SUM(AR40:BA40)/$AI$30,0)</f>
        <v>1.0958678990718391</v>
      </c>
      <c r="AN40" s="520"/>
      <c r="AO40" s="227">
        <f t="shared" si="37"/>
        <v>0.27396697476795978</v>
      </c>
      <c r="AP40" s="390"/>
      <c r="AQ40" s="389" t="s">
        <v>158</v>
      </c>
      <c r="AR40" s="385">
        <f t="shared" si="38"/>
        <v>4.0867294812123964E-2</v>
      </c>
      <c r="AS40" s="385">
        <f t="shared" si="39"/>
        <v>3.9645082121955819E-2</v>
      </c>
      <c r="AT40" s="385">
        <f t="shared" si="40"/>
        <v>3.7239544850007397E-2</v>
      </c>
      <c r="AU40" s="385">
        <f t="shared" si="41"/>
        <v>1.9143117593436648E-2</v>
      </c>
      <c r="AV40" s="385">
        <f t="shared" si="42"/>
        <v>1.6662258661729702E-2</v>
      </c>
      <c r="AW40" s="385">
        <f t="shared" si="43"/>
        <v>1.2178619756427604E-2</v>
      </c>
      <c r="AX40" s="385">
        <f t="shared" si="44"/>
        <v>3.1981724728726443E-2</v>
      </c>
      <c r="AY40" s="385">
        <f t="shared" si="45"/>
        <v>1.6650934491221445</v>
      </c>
      <c r="AZ40" s="385">
        <f t="shared" si="46"/>
        <v>8</v>
      </c>
      <c r="BA40" s="385">
        <f t="shared" si="47"/>
        <v>0</v>
      </c>
      <c r="BB40" s="385"/>
      <c r="BC40" s="385"/>
      <c r="BD40" s="385"/>
      <c r="BE40" s="386">
        <v>1.32</v>
      </c>
      <c r="BF40" s="386">
        <v>1.32</v>
      </c>
      <c r="BG40" s="385"/>
      <c r="BH40" s="385"/>
      <c r="BI40" s="385"/>
      <c r="BJ40" s="385"/>
      <c r="BK40" s="385"/>
      <c r="BL40" s="385"/>
      <c r="BM40" s="385"/>
      <c r="BN40" s="385"/>
      <c r="BO40" s="192"/>
      <c r="BP40" s="385"/>
    </row>
    <row r="41" spans="1:68" ht="24.75" customHeight="1" thickBot="1" x14ac:dyDescent="0.3">
      <c r="A41" s="209" t="s">
        <v>148</v>
      </c>
      <c r="B41" s="410">
        <f>IF($H$30&gt;7,1/I34,0)</f>
        <v>0</v>
      </c>
      <c r="C41" s="411">
        <f>IF($H$30&gt;7,1/I35,0)</f>
        <v>0</v>
      </c>
      <c r="D41" s="411">
        <f>IF($H$30&gt;7,1/I36,0)</f>
        <v>0</v>
      </c>
      <c r="E41" s="411">
        <f>IF($H$30&gt;7,1/I37,0)</f>
        <v>0</v>
      </c>
      <c r="F41" s="411">
        <f>IF($H$30&gt;7,1/I38,0)</f>
        <v>0</v>
      </c>
      <c r="G41" s="411">
        <f>IF($H$30&gt;7,1/I39,0)</f>
        <v>0</v>
      </c>
      <c r="H41" s="411">
        <f>IF($H$30&gt;7,1/I40,0)</f>
        <v>0</v>
      </c>
      <c r="I41" s="411">
        <v>1</v>
      </c>
      <c r="J41" s="412"/>
      <c r="K41" s="413"/>
      <c r="L41" s="228">
        <f>IF($H$30&gt;7,SUM(Q41:Z41)/$H$30,0)</f>
        <v>0</v>
      </c>
      <c r="M41" s="520"/>
      <c r="N41" s="227">
        <f t="shared" si="26"/>
        <v>0</v>
      </c>
      <c r="O41" s="229"/>
      <c r="P41" s="202" t="s">
        <v>148</v>
      </c>
      <c r="Q41" s="211">
        <f t="shared" si="27"/>
        <v>0</v>
      </c>
      <c r="R41" s="211">
        <f t="shared" si="28"/>
        <v>0</v>
      </c>
      <c r="S41" s="211">
        <f t="shared" si="29"/>
        <v>0</v>
      </c>
      <c r="T41" s="211">
        <f t="shared" si="30"/>
        <v>0</v>
      </c>
      <c r="U41" s="211">
        <f t="shared" si="31"/>
        <v>0</v>
      </c>
      <c r="V41" s="211">
        <f t="shared" si="32"/>
        <v>0</v>
      </c>
      <c r="W41" s="211">
        <f t="shared" si="33"/>
        <v>0</v>
      </c>
      <c r="X41" s="211">
        <f t="shared" si="34"/>
        <v>1</v>
      </c>
      <c r="Y41" s="211">
        <f t="shared" si="35"/>
        <v>0</v>
      </c>
      <c r="Z41" s="211">
        <f t="shared" si="36"/>
        <v>0</v>
      </c>
      <c r="AB41" s="202" t="s">
        <v>159</v>
      </c>
      <c r="AC41" s="410">
        <f>IF($AI$30&gt;7,1/AJ34,0)</f>
        <v>0.125</v>
      </c>
      <c r="AD41" s="411">
        <f>IF($AI$30&gt;7,1/AJ35,0)</f>
        <v>0.14285714285714285</v>
      </c>
      <c r="AE41" s="411">
        <f>IF($AI$30&gt;7,1/AJ36,0)</f>
        <v>0.14285714285714285</v>
      </c>
      <c r="AF41" s="411">
        <f>IF($AI$30&gt;7,1/AJ37,0)</f>
        <v>0.16666666666666666</v>
      </c>
      <c r="AG41" s="411">
        <f>IF($AI$30&gt;7,1/AJ38,0)</f>
        <v>0.14285714285714285</v>
      </c>
      <c r="AH41" s="411">
        <f>IF($AI$30&gt;7,1/AJ39,0)</f>
        <v>0.16666666666666666</v>
      </c>
      <c r="AI41" s="411">
        <f>IF($AI$30&gt;7,1/AJ40,0)</f>
        <v>0.14285714285714285</v>
      </c>
      <c r="AJ41" s="422">
        <v>1</v>
      </c>
      <c r="AK41" s="412">
        <v>3</v>
      </c>
      <c r="AL41" s="423"/>
      <c r="AM41" s="228">
        <f>IF($AI$30&gt;7,SUM(AR41:BA41)/$AI$30,0)</f>
        <v>0.37435353514026226</v>
      </c>
      <c r="AN41" s="520"/>
      <c r="AO41" s="227">
        <f t="shared" si="37"/>
        <v>9.3588383785065565E-2</v>
      </c>
      <c r="AP41" s="390"/>
      <c r="AQ41" s="389" t="s">
        <v>159</v>
      </c>
      <c r="AR41" s="385">
        <f t="shared" si="38"/>
        <v>3.5758882960608467E-2</v>
      </c>
      <c r="AS41" s="385">
        <f t="shared" si="39"/>
        <v>3.3981498961676418E-2</v>
      </c>
      <c r="AT41" s="385">
        <f t="shared" si="40"/>
        <v>2.659967489286242E-2</v>
      </c>
      <c r="AU41" s="385">
        <f t="shared" si="41"/>
        <v>1.276207839562443E-2</v>
      </c>
      <c r="AV41" s="385">
        <f t="shared" si="42"/>
        <v>9.5212906638455427E-3</v>
      </c>
      <c r="AW41" s="385">
        <f t="shared" si="43"/>
        <v>8.119079837618403E-3</v>
      </c>
      <c r="AX41" s="385">
        <f t="shared" si="44"/>
        <v>4.5688178183894918E-3</v>
      </c>
      <c r="AY41" s="385">
        <f t="shared" si="45"/>
        <v>0.23787049273173494</v>
      </c>
      <c r="AZ41" s="385">
        <f t="shared" si="46"/>
        <v>3</v>
      </c>
      <c r="BA41" s="385">
        <f t="shared" si="47"/>
        <v>0</v>
      </c>
      <c r="BB41" s="385"/>
      <c r="BC41" s="385"/>
      <c r="BD41" s="385"/>
      <c r="BE41" s="386">
        <v>1.41</v>
      </c>
      <c r="BF41" s="386">
        <v>1.41</v>
      </c>
      <c r="BG41" s="385"/>
      <c r="BH41" s="385"/>
      <c r="BI41" s="385"/>
      <c r="BJ41" s="385"/>
      <c r="BK41" s="385"/>
      <c r="BL41" s="385"/>
      <c r="BM41" s="385"/>
      <c r="BN41" s="385"/>
      <c r="BO41" s="192"/>
      <c r="BP41" s="385"/>
    </row>
    <row r="42" spans="1:68" ht="24.75" customHeight="1" thickBot="1" x14ac:dyDescent="0.3">
      <c r="A42" s="209" t="s">
        <v>149</v>
      </c>
      <c r="B42" s="410">
        <f>IF($H$30&gt;8,1/J34,0)</f>
        <v>0</v>
      </c>
      <c r="C42" s="411">
        <f>IF($H$30&gt;8,1/J35,0)</f>
        <v>0</v>
      </c>
      <c r="D42" s="411">
        <f>IF($H$30&gt;8,1/J36,0)</f>
        <v>0</v>
      </c>
      <c r="E42" s="411">
        <f>IF($H$30&gt;8,1/J37,0)</f>
        <v>0</v>
      </c>
      <c r="F42" s="411">
        <f>IF($H$30&gt;8,1/J38,0)</f>
        <v>0</v>
      </c>
      <c r="G42" s="411">
        <f>IF($H$30&gt;8,1/J39,0)</f>
        <v>0</v>
      </c>
      <c r="H42" s="411">
        <f>IF($H$30&gt;8,1/J40,0)</f>
        <v>0</v>
      </c>
      <c r="I42" s="411">
        <f>IF($H$30&gt;8,1/J41,0)</f>
        <v>0</v>
      </c>
      <c r="J42" s="411">
        <v>1</v>
      </c>
      <c r="K42" s="413"/>
      <c r="L42" s="231">
        <f>IF($H$30&gt;8,SUM(Q42:Z42)/$H$30,0)</f>
        <v>0</v>
      </c>
      <c r="M42" s="520"/>
      <c r="N42" s="227">
        <f t="shared" si="26"/>
        <v>0</v>
      </c>
      <c r="O42" s="229"/>
      <c r="P42" s="202" t="s">
        <v>149</v>
      </c>
      <c r="Q42" s="211">
        <f t="shared" si="27"/>
        <v>0</v>
      </c>
      <c r="R42" s="211">
        <f t="shared" si="28"/>
        <v>0</v>
      </c>
      <c r="S42" s="211">
        <f t="shared" si="29"/>
        <v>0</v>
      </c>
      <c r="T42" s="211">
        <f t="shared" si="30"/>
        <v>0</v>
      </c>
      <c r="U42" s="211">
        <f t="shared" si="31"/>
        <v>0</v>
      </c>
      <c r="V42" s="211">
        <f t="shared" si="32"/>
        <v>0</v>
      </c>
      <c r="W42" s="211">
        <f t="shared" si="33"/>
        <v>0</v>
      </c>
      <c r="X42" s="211">
        <f t="shared" si="34"/>
        <v>0</v>
      </c>
      <c r="Y42" s="211">
        <f t="shared" si="35"/>
        <v>1</v>
      </c>
      <c r="Z42" s="211">
        <f t="shared" si="36"/>
        <v>0</v>
      </c>
      <c r="AB42" s="202" t="s">
        <v>160</v>
      </c>
      <c r="AC42" s="410">
        <f>IF($AI$30&gt;8,1/AK34,0)</f>
        <v>0.1111111111111111</v>
      </c>
      <c r="AD42" s="411">
        <f>IF($AI$30&gt;8,1/AK35,0)</f>
        <v>0.1111111111111111</v>
      </c>
      <c r="AE42" s="411">
        <f>IF($AI$30&gt;8,1/AK36,0)</f>
        <v>0.1111111111111111</v>
      </c>
      <c r="AF42" s="411">
        <f>IF($AI$30&gt;8,1/AK37,0)</f>
        <v>0.14285714285714285</v>
      </c>
      <c r="AG42" s="411">
        <f>IF($AI$30&gt;8,1/AK38,0)</f>
        <v>0.1111111111111111</v>
      </c>
      <c r="AH42" s="411">
        <f>IF($AI$30&gt;8,1/AK39,0)</f>
        <v>0.1111111111111111</v>
      </c>
      <c r="AI42" s="411">
        <f>IF($AI$30&gt;8,1/AK40,0)</f>
        <v>0.125</v>
      </c>
      <c r="AJ42" s="411">
        <f>IF($AI$30&gt;8,1/AK41,0)</f>
        <v>0.33333333333333331</v>
      </c>
      <c r="AK42" s="422">
        <v>1</v>
      </c>
      <c r="AL42" s="423"/>
      <c r="AM42" s="231">
        <f>IF($AI$30&gt;80,SUM(AR42:BA42)/$AI$30,0)</f>
        <v>0</v>
      </c>
      <c r="AN42" s="520"/>
      <c r="AO42" s="227">
        <f t="shared" si="37"/>
        <v>0</v>
      </c>
      <c r="AP42" s="390"/>
      <c r="AQ42" s="389" t="s">
        <v>160</v>
      </c>
      <c r="AR42" s="385">
        <f t="shared" si="38"/>
        <v>3.1785673742763081E-2</v>
      </c>
      <c r="AS42" s="385">
        <f t="shared" si="39"/>
        <v>2.6430054747970548E-2</v>
      </c>
      <c r="AT42" s="385">
        <f t="shared" si="40"/>
        <v>2.0688636027781884E-2</v>
      </c>
      <c r="AU42" s="385">
        <f t="shared" si="41"/>
        <v>1.0938924339106655E-2</v>
      </c>
      <c r="AV42" s="385">
        <f t="shared" si="42"/>
        <v>7.4054482941020893E-3</v>
      </c>
      <c r="AW42" s="385">
        <f t="shared" si="43"/>
        <v>5.4127198917456017E-3</v>
      </c>
      <c r="AX42" s="385">
        <f t="shared" si="44"/>
        <v>3.9977155910908054E-3</v>
      </c>
      <c r="AY42" s="385">
        <f t="shared" si="45"/>
        <v>7.9290164243911637E-2</v>
      </c>
      <c r="AZ42" s="385">
        <f t="shared" si="46"/>
        <v>1</v>
      </c>
      <c r="BA42" s="385">
        <f t="shared" si="47"/>
        <v>0</v>
      </c>
      <c r="BB42" s="385"/>
      <c r="BC42" s="385"/>
      <c r="BD42" s="385"/>
      <c r="BE42" s="386">
        <v>1.45</v>
      </c>
      <c r="BF42" s="386">
        <v>1.45</v>
      </c>
      <c r="BG42" s="385"/>
      <c r="BH42" s="385"/>
      <c r="BI42" s="385"/>
      <c r="BJ42" s="385"/>
      <c r="BK42" s="385"/>
      <c r="BL42" s="385"/>
      <c r="BM42" s="385"/>
      <c r="BN42" s="385"/>
      <c r="BO42" s="192"/>
      <c r="BP42" s="385"/>
    </row>
    <row r="43" spans="1:68" ht="24.75" customHeight="1" thickBot="1" x14ac:dyDescent="0.3">
      <c r="A43" s="209" t="s">
        <v>150</v>
      </c>
      <c r="B43" s="414">
        <f>IF($H$30&gt;9,1/K34,0)</f>
        <v>0</v>
      </c>
      <c r="C43" s="415">
        <f>IF($H$30&gt;9,1/K35,0)</f>
        <v>0</v>
      </c>
      <c r="D43" s="415">
        <f>IF($H$30&gt;9,1/K36,0)</f>
        <v>0</v>
      </c>
      <c r="E43" s="415">
        <f>IF($H$30&gt;9,1/K37,0)</f>
        <v>0</v>
      </c>
      <c r="F43" s="415">
        <f>IF($H$30&gt;9,1/K38,0)</f>
        <v>0</v>
      </c>
      <c r="G43" s="415">
        <f>IF($H$30&gt;9,1/K39,0)</f>
        <v>0</v>
      </c>
      <c r="H43" s="415">
        <f>IF($H$30&gt;9,1/K40,0)</f>
        <v>0</v>
      </c>
      <c r="I43" s="415">
        <f>IF($H$30&gt;9,1/K41,0)</f>
        <v>0</v>
      </c>
      <c r="J43" s="415">
        <f>IF($H$30&gt;8,1/K42,0)</f>
        <v>0</v>
      </c>
      <c r="K43" s="416">
        <v>1</v>
      </c>
      <c r="L43" s="228">
        <f>IF($H$30&gt;9,SUM(Q43:Z43)/$H$30,0)</f>
        <v>0</v>
      </c>
      <c r="M43" s="522"/>
      <c r="N43" s="227">
        <f t="shared" si="26"/>
        <v>0</v>
      </c>
      <c r="O43" s="229"/>
      <c r="P43" s="202" t="s">
        <v>150</v>
      </c>
      <c r="Q43" s="211">
        <f t="shared" si="27"/>
        <v>0</v>
      </c>
      <c r="R43" s="211">
        <f t="shared" si="28"/>
        <v>0</v>
      </c>
      <c r="S43" s="211">
        <f t="shared" si="29"/>
        <v>0</v>
      </c>
      <c r="T43" s="211">
        <f t="shared" si="30"/>
        <v>0</v>
      </c>
      <c r="U43" s="211">
        <f t="shared" si="31"/>
        <v>0</v>
      </c>
      <c r="V43" s="211">
        <f t="shared" si="32"/>
        <v>0</v>
      </c>
      <c r="W43" s="211">
        <f t="shared" si="33"/>
        <v>0</v>
      </c>
      <c r="X43" s="211">
        <f t="shared" si="34"/>
        <v>0</v>
      </c>
      <c r="Y43" s="211">
        <f t="shared" si="35"/>
        <v>0</v>
      </c>
      <c r="Z43" s="211">
        <f t="shared" si="36"/>
        <v>1</v>
      </c>
      <c r="AB43" s="202" t="s">
        <v>161</v>
      </c>
      <c r="AC43" s="414">
        <f>IF($AI$30&gt;9,1/AL34,0)</f>
        <v>0</v>
      </c>
      <c r="AD43" s="415">
        <f>IF($AI$30&gt;9,1/AL35,0)</f>
        <v>0</v>
      </c>
      <c r="AE43" s="415">
        <f>IF($AI$30&gt;9,1/AL36,0)</f>
        <v>0</v>
      </c>
      <c r="AF43" s="415">
        <f>IF($AI$30&gt;9,1/AL37,0)</f>
        <v>0</v>
      </c>
      <c r="AG43" s="415">
        <f>IF($AI$30&gt;9,1/AL38,0)</f>
        <v>0</v>
      </c>
      <c r="AH43" s="415">
        <f>IF($AI$30&gt;9,1/AL39,0)</f>
        <v>0</v>
      </c>
      <c r="AI43" s="415">
        <f>IF($AI$30&gt;9,1/AL40,0)</f>
        <v>0</v>
      </c>
      <c r="AJ43" s="415">
        <f>IF($AI$30&gt;9,1/AL41,0)</f>
        <v>0</v>
      </c>
      <c r="AK43" s="415">
        <f>IF($AI$30&gt;9,1/AL42,0)</f>
        <v>0</v>
      </c>
      <c r="AL43" s="424">
        <v>1</v>
      </c>
      <c r="AM43" s="228">
        <f>IF($AI$30&gt;9,SUM(AR43:BA43)/$AI$30,0)</f>
        <v>0</v>
      </c>
      <c r="AN43" s="522"/>
      <c r="AO43" s="227">
        <f t="shared" si="37"/>
        <v>0</v>
      </c>
      <c r="AP43" s="390"/>
      <c r="AQ43" s="389" t="s">
        <v>161</v>
      </c>
      <c r="AR43" s="385">
        <f t="shared" si="38"/>
        <v>0</v>
      </c>
      <c r="AS43" s="385">
        <f t="shared" si="39"/>
        <v>0</v>
      </c>
      <c r="AT43" s="385">
        <f t="shared" si="40"/>
        <v>0</v>
      </c>
      <c r="AU43" s="385">
        <f t="shared" si="41"/>
        <v>0</v>
      </c>
      <c r="AV43" s="385">
        <f t="shared" si="42"/>
        <v>0</v>
      </c>
      <c r="AW43" s="385">
        <f t="shared" si="43"/>
        <v>0</v>
      </c>
      <c r="AX43" s="385">
        <f t="shared" si="44"/>
        <v>0</v>
      </c>
      <c r="AY43" s="385">
        <f t="shared" si="45"/>
        <v>0</v>
      </c>
      <c r="AZ43" s="385">
        <f t="shared" si="46"/>
        <v>0</v>
      </c>
      <c r="BA43" s="385">
        <f t="shared" si="47"/>
        <v>1</v>
      </c>
      <c r="BB43" s="385"/>
      <c r="BC43" s="385"/>
      <c r="BD43" s="385"/>
      <c r="BE43" s="386">
        <v>1.49</v>
      </c>
      <c r="BF43" s="386">
        <v>1.49</v>
      </c>
      <c r="BG43" s="385"/>
      <c r="BH43" s="385"/>
      <c r="BI43" s="385"/>
      <c r="BJ43" s="385"/>
      <c r="BK43" s="385"/>
      <c r="BL43" s="385"/>
      <c r="BM43" s="385"/>
      <c r="BN43" s="385"/>
      <c r="BO43" s="192"/>
      <c r="BP43" s="385"/>
    </row>
    <row r="44" spans="1:68" ht="18.600000000000001" hidden="1" customHeight="1" x14ac:dyDescent="0.25">
      <c r="A44" s="209"/>
      <c r="B44" s="191">
        <f t="shared" ref="B44:K44" si="48">SUM(B34:B43)</f>
        <v>2.2456349206349207</v>
      </c>
      <c r="C44" s="191">
        <f t="shared" si="48"/>
        <v>5.6845238095238102</v>
      </c>
      <c r="D44" s="191">
        <f t="shared" si="48"/>
        <v>6.041666666666667</v>
      </c>
      <c r="E44" s="191">
        <f t="shared" si="48"/>
        <v>12.7</v>
      </c>
      <c r="F44" s="191">
        <f t="shared" si="48"/>
        <v>21.583333333333332</v>
      </c>
      <c r="G44" s="191">
        <f t="shared" si="48"/>
        <v>30.5</v>
      </c>
      <c r="H44" s="191">
        <f t="shared" si="48"/>
        <v>38</v>
      </c>
      <c r="I44" s="191">
        <f t="shared" si="48"/>
        <v>1</v>
      </c>
      <c r="J44" s="191">
        <f t="shared" si="48"/>
        <v>1</v>
      </c>
      <c r="K44" s="191">
        <f t="shared" si="48"/>
        <v>1</v>
      </c>
      <c r="P44" s="202"/>
      <c r="Q44" s="211">
        <f t="shared" ref="Q44:Z44" si="49">SUM(Q34:Q43)</f>
        <v>0.99999999999999989</v>
      </c>
      <c r="R44" s="211">
        <f t="shared" si="49"/>
        <v>0.99999999999999978</v>
      </c>
      <c r="S44" s="211">
        <f t="shared" si="49"/>
        <v>1</v>
      </c>
      <c r="T44" s="211">
        <f t="shared" si="49"/>
        <v>1</v>
      </c>
      <c r="U44" s="211">
        <f t="shared" si="49"/>
        <v>0.99999999999999989</v>
      </c>
      <c r="V44" s="211">
        <f t="shared" si="49"/>
        <v>1</v>
      </c>
      <c r="W44" s="211">
        <f t="shared" si="49"/>
        <v>0.99999999999999989</v>
      </c>
      <c r="X44" s="211">
        <f t="shared" si="49"/>
        <v>1</v>
      </c>
      <c r="Y44" s="211">
        <f t="shared" si="49"/>
        <v>1</v>
      </c>
      <c r="Z44" s="211">
        <f t="shared" si="49"/>
        <v>1</v>
      </c>
      <c r="AB44" s="202"/>
      <c r="AC44" s="191">
        <f t="shared" ref="AC44:AL44" si="50">SUM(AC34:AC43)</f>
        <v>3.4956349206349207</v>
      </c>
      <c r="AD44" s="191">
        <f t="shared" si="50"/>
        <v>4.2039682539682541</v>
      </c>
      <c r="AE44" s="191">
        <f t="shared" si="50"/>
        <v>5.3706349206349202</v>
      </c>
      <c r="AF44" s="191">
        <f t="shared" si="50"/>
        <v>13.059523809523808</v>
      </c>
      <c r="AG44" s="191">
        <f t="shared" si="50"/>
        <v>15.003968253968253</v>
      </c>
      <c r="AH44" s="191">
        <f t="shared" si="50"/>
        <v>20.527777777777779</v>
      </c>
      <c r="AI44" s="191">
        <f t="shared" si="50"/>
        <v>31.267857142857142</v>
      </c>
      <c r="AJ44" s="191">
        <f t="shared" si="50"/>
        <v>49.333333333333336</v>
      </c>
      <c r="AK44" s="191">
        <f t="shared" si="50"/>
        <v>64</v>
      </c>
      <c r="AL44" s="191">
        <f t="shared" si="50"/>
        <v>1</v>
      </c>
      <c r="AP44" s="385"/>
      <c r="AQ44" s="389"/>
      <c r="AR44" s="385">
        <f t="shared" ref="AR44:BA44" si="51">SUM(AR34:AR43)</f>
        <v>1</v>
      </c>
      <c r="AS44" s="385">
        <f t="shared" si="51"/>
        <v>1</v>
      </c>
      <c r="AT44" s="385">
        <f t="shared" si="51"/>
        <v>1</v>
      </c>
      <c r="AU44" s="385">
        <f t="shared" si="51"/>
        <v>1.0000000000000002</v>
      </c>
      <c r="AV44" s="385">
        <f t="shared" si="51"/>
        <v>1</v>
      </c>
      <c r="AW44" s="385">
        <f t="shared" si="51"/>
        <v>1</v>
      </c>
      <c r="AX44" s="385">
        <f t="shared" si="51"/>
        <v>1</v>
      </c>
      <c r="AY44" s="385">
        <f t="shared" si="51"/>
        <v>11.734944308098923</v>
      </c>
      <c r="AZ44" s="385">
        <f t="shared" si="51"/>
        <v>57.140834434585614</v>
      </c>
      <c r="BA44" s="385">
        <f t="shared" si="51"/>
        <v>1</v>
      </c>
      <c r="BB44" s="385"/>
      <c r="BC44" s="385"/>
      <c r="BD44" s="385"/>
      <c r="BE44" s="385"/>
      <c r="BF44" s="385"/>
      <c r="BG44" s="385"/>
      <c r="BH44" s="385"/>
      <c r="BI44" s="385"/>
      <c r="BJ44" s="385"/>
      <c r="BK44" s="385"/>
      <c r="BL44" s="385"/>
      <c r="BM44" s="385"/>
      <c r="BN44" s="385"/>
      <c r="BO44" s="192"/>
      <c r="BP44" s="385"/>
    </row>
    <row r="45" spans="1:68" x14ac:dyDescent="0.25">
      <c r="A45" s="199"/>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192"/>
      <c r="BP45" s="385"/>
    </row>
    <row r="46" spans="1:68" ht="15.75" thickBot="1" x14ac:dyDescent="0.3">
      <c r="A46" s="225"/>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21"/>
      <c r="BL46" s="221"/>
      <c r="BM46" s="221"/>
      <c r="BN46" s="221"/>
      <c r="BO46" s="222"/>
      <c r="BP46" s="385"/>
    </row>
    <row r="47" spans="1:68" x14ac:dyDescent="0.25">
      <c r="AP47" s="385"/>
      <c r="AQ47" s="385"/>
      <c r="AR47" s="385"/>
      <c r="AS47" s="385"/>
      <c r="AT47" s="385"/>
      <c r="AU47" s="385"/>
      <c r="AV47" s="385"/>
      <c r="AW47" s="385"/>
      <c r="AX47" s="385"/>
      <c r="AY47" s="385"/>
      <c r="AZ47" s="385"/>
      <c r="BA47" s="385"/>
      <c r="BB47" s="385"/>
      <c r="BC47" s="385"/>
      <c r="BD47" s="385"/>
      <c r="BE47" s="385"/>
      <c r="BF47" s="385"/>
      <c r="BG47" s="385"/>
      <c r="BH47" s="385"/>
      <c r="BI47" s="385"/>
      <c r="BJ47" s="385"/>
      <c r="BK47" s="385"/>
      <c r="BL47" s="385"/>
      <c r="BM47" s="385"/>
      <c r="BN47" s="385"/>
      <c r="BO47" s="385"/>
      <c r="BP47" s="385"/>
    </row>
    <row r="48" spans="1:68" x14ac:dyDescent="0.25">
      <c r="AP48" s="385"/>
      <c r="AQ48" s="385"/>
      <c r="AR48" s="385"/>
      <c r="AS48" s="385"/>
      <c r="AT48" s="385"/>
      <c r="AU48" s="385"/>
      <c r="AV48" s="385"/>
      <c r="AW48" s="385"/>
      <c r="AX48" s="385"/>
      <c r="AY48" s="385"/>
      <c r="AZ48" s="385"/>
      <c r="BA48" s="385"/>
      <c r="BB48" s="385"/>
      <c r="BC48" s="385"/>
      <c r="BD48" s="385"/>
      <c r="BE48" s="385"/>
      <c r="BF48" s="385"/>
      <c r="BG48" s="385"/>
      <c r="BH48" s="385"/>
      <c r="BI48" s="385"/>
    </row>
    <row r="49" spans="42:61" x14ac:dyDescent="0.25">
      <c r="AP49" s="385"/>
      <c r="AQ49" s="385"/>
      <c r="AR49" s="385"/>
      <c r="AS49" s="385"/>
      <c r="AT49" s="385"/>
      <c r="AU49" s="385"/>
      <c r="AV49" s="385"/>
      <c r="AW49" s="385"/>
      <c r="AX49" s="385"/>
      <c r="AY49" s="385"/>
      <c r="AZ49" s="385"/>
      <c r="BA49" s="385"/>
      <c r="BB49" s="385"/>
      <c r="BC49" s="385"/>
      <c r="BD49" s="385"/>
      <c r="BE49" s="385"/>
      <c r="BF49" s="385"/>
      <c r="BG49" s="385"/>
      <c r="BH49" s="385"/>
      <c r="BI49" s="385"/>
    </row>
    <row r="52" spans="42:61" ht="18.600000000000001" customHeight="1" x14ac:dyDescent="0.25"/>
    <row r="53" spans="42:61" ht="18.600000000000001" customHeight="1" x14ac:dyDescent="0.25"/>
    <row r="54" spans="42:61" ht="18.600000000000001" customHeight="1" x14ac:dyDescent="0.25"/>
    <row r="55" spans="42:61" ht="18.600000000000001" customHeight="1" x14ac:dyDescent="0.25"/>
    <row r="56" spans="42:61" ht="18.600000000000001" customHeight="1" x14ac:dyDescent="0.25"/>
    <row r="57" spans="42:61" ht="18.600000000000001" customHeight="1" x14ac:dyDescent="0.25"/>
    <row r="58" spans="42:61" ht="17.45" customHeight="1" x14ac:dyDescent="0.25"/>
    <row r="59" spans="42:61" ht="18.600000000000001" customHeight="1" x14ac:dyDescent="0.25">
      <c r="AZ59" s="223"/>
    </row>
    <row r="60" spans="42:61" ht="18.600000000000001" customHeight="1" x14ac:dyDescent="0.25"/>
    <row r="61" spans="42:61" ht="18.600000000000001" customHeight="1" x14ac:dyDescent="0.25"/>
    <row r="64" spans="42:61" x14ac:dyDescent="0.25">
      <c r="BA64" s="224"/>
    </row>
    <row r="65" spans="1:53" x14ac:dyDescent="0.25">
      <c r="BA65" s="224"/>
    </row>
    <row r="66" spans="1:53" x14ac:dyDescent="0.25">
      <c r="BA66" s="224"/>
    </row>
    <row r="67" spans="1:53" x14ac:dyDescent="0.25">
      <c r="BA67" s="224"/>
    </row>
    <row r="68" spans="1:53" x14ac:dyDescent="0.25">
      <c r="AZ68" s="196"/>
    </row>
    <row r="74" spans="1:53" x14ac:dyDescent="0.25">
      <c r="A74" s="202"/>
      <c r="AZ74" s="223"/>
    </row>
  </sheetData>
  <mergeCells count="7">
    <mergeCell ref="M34:M43"/>
    <mergeCell ref="AN34:AN43"/>
    <mergeCell ref="F2:AG4"/>
    <mergeCell ref="BH16:BN16"/>
    <mergeCell ref="M17:M26"/>
    <mergeCell ref="AN17:AN26"/>
    <mergeCell ref="A7:BO10"/>
  </mergeCells>
  <conditionalFormatting sqref="AJ30 AP14:AP15 AJ12 O14:O15 I12 N31 I30">
    <cfRule type="expression" dxfId="3" priority="12">
      <formula>"CONSISTENCY NOT SUFFICIENT, PLEASE CHECK INPUT DATA"</formula>
    </cfRule>
    <cfRule type="expression" dxfId="2" priority="13">
      <formula>"CONSISTENCY SUFFICIENT"</formula>
    </cfRule>
  </conditionalFormatting>
  <conditionalFormatting sqref="L17:L28">
    <cfRule type="colorScale" priority="11">
      <colorScale>
        <cfvo type="min"/>
        <cfvo type="percentile" val="50"/>
        <cfvo type="max"/>
        <color theme="5" tint="0.59999389629810485"/>
        <color rgb="FFFFEB84"/>
        <color rgb="FF63BE7B"/>
      </colorScale>
    </cfRule>
  </conditionalFormatting>
  <conditionalFormatting sqref="AM17:AM28">
    <cfRule type="colorScale" priority="10">
      <colorScale>
        <cfvo type="min"/>
        <cfvo type="percentile" val="50"/>
        <cfvo type="max"/>
        <color theme="5" tint="0.59999389629810485"/>
        <color rgb="FFFFEB84"/>
        <color rgb="FF63BE7B"/>
      </colorScale>
    </cfRule>
  </conditionalFormatting>
  <conditionalFormatting sqref="L34:L43">
    <cfRule type="colorScale" priority="9">
      <colorScale>
        <cfvo type="min"/>
        <cfvo type="percentile" val="50"/>
        <cfvo type="max"/>
        <color theme="5" tint="0.59999389629810485"/>
        <color rgb="FFFFEB84"/>
        <color rgb="FF63BE7B"/>
      </colorScale>
    </cfRule>
  </conditionalFormatting>
  <conditionalFormatting sqref="AM34:AM43">
    <cfRule type="colorScale" priority="8">
      <colorScale>
        <cfvo type="min"/>
        <cfvo type="percentile" val="50"/>
        <cfvo type="max"/>
        <color theme="5" tint="0.59999389629810485"/>
        <color rgb="FFFFEB84"/>
        <color rgb="FF63BE7B"/>
      </colorScale>
    </cfRule>
  </conditionalFormatting>
  <conditionalFormatting sqref="N17:N28">
    <cfRule type="colorScale" priority="7">
      <colorScale>
        <cfvo type="min"/>
        <cfvo type="percentile" val="50"/>
        <cfvo type="max"/>
        <color theme="5" tint="0.59999389629810485"/>
        <color rgb="FFFFEB84"/>
        <color rgb="FF63BE7B"/>
      </colorScale>
    </cfRule>
  </conditionalFormatting>
  <conditionalFormatting sqref="AO17:AO28">
    <cfRule type="colorScale" priority="6">
      <colorScale>
        <cfvo type="min"/>
        <cfvo type="percentile" val="50"/>
        <cfvo type="max"/>
        <color theme="5" tint="0.59999389629810485"/>
        <color rgb="FFFFEB84"/>
        <color rgb="FF63BE7B"/>
      </colorScale>
    </cfRule>
  </conditionalFormatting>
  <conditionalFormatting sqref="AO34:AO43">
    <cfRule type="colorScale" priority="5">
      <colorScale>
        <cfvo type="min"/>
        <cfvo type="percentile" val="50"/>
        <cfvo type="max"/>
        <color theme="5" tint="0.59999389629810485"/>
        <color rgb="FFFFEB84"/>
        <color rgb="FF63BE7B"/>
      </colorScale>
    </cfRule>
  </conditionalFormatting>
  <conditionalFormatting sqref="N34:N43">
    <cfRule type="colorScale" priority="4">
      <colorScale>
        <cfvo type="min"/>
        <cfvo type="percentile" val="50"/>
        <cfvo type="max"/>
        <color theme="5" tint="0.59999389629810485"/>
        <color rgb="FFFFEB84"/>
        <color rgb="FF63BE7B"/>
      </colorScale>
    </cfRule>
  </conditionalFormatting>
  <conditionalFormatting sqref="BM25:BN28">
    <cfRule type="colorScale" priority="3">
      <colorScale>
        <cfvo type="min"/>
        <cfvo type="percentile" val="50"/>
        <cfvo type="max"/>
        <color theme="5" tint="0.59999389629810485"/>
        <color rgb="FFFFEB84"/>
        <color rgb="FF63BE7B"/>
      </colorScale>
    </cfRule>
  </conditionalFormatting>
  <conditionalFormatting sqref="J12">
    <cfRule type="expression" dxfId="1" priority="1">
      <formula>"CONSISTENCY NOT SUFFICIENT, PLEASE CHECK INPUT DATA"</formula>
    </cfRule>
    <cfRule type="expression" dxfId="0" priority="2">
      <formula>"CONSISTENCY SUFFICIENT"</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sheetPr>
  <dimension ref="A8:N47"/>
  <sheetViews>
    <sheetView topLeftCell="A38" zoomScale="82" zoomScaleNormal="100" workbookViewId="0"/>
  </sheetViews>
  <sheetFormatPr baseColWidth="10" defaultColWidth="9.140625" defaultRowHeight="15" x14ac:dyDescent="0.25"/>
  <cols>
    <col min="1" max="1" width="9.140625" style="274"/>
    <col min="2" max="2" width="51.42578125" style="274" customWidth="1"/>
    <col min="3" max="3" width="8.140625" style="274" customWidth="1"/>
    <col min="4" max="4" width="36.7109375" style="274" customWidth="1"/>
    <col min="5" max="5" width="9.140625" style="274" customWidth="1"/>
    <col min="6" max="6" width="9.140625" style="274"/>
    <col min="7" max="7" width="9.140625" style="274" customWidth="1"/>
    <col min="8" max="8" width="9.140625" style="274"/>
    <col min="9" max="9" width="21.140625" style="274" customWidth="1"/>
    <col min="10" max="10" width="51.42578125" style="274" customWidth="1"/>
    <col min="11" max="11" width="46.7109375" style="274" customWidth="1"/>
    <col min="12" max="16384" width="9.140625" style="274"/>
  </cols>
  <sheetData>
    <row r="8" spans="1:14" ht="15.75" thickBot="1" x14ac:dyDescent="0.3"/>
    <row r="9" spans="1:14" s="275" customFormat="1" ht="21.75" thickTop="1" x14ac:dyDescent="0.35">
      <c r="B9" s="276" t="s">
        <v>192</v>
      </c>
      <c r="D9" s="276" t="str">
        <f>'[1]1_Commitment&amp;Management'!B7</f>
        <v>Dimension of Capacity - COMMITMENT AND MANAGEMENT</v>
      </c>
    </row>
    <row r="11" spans="1:14" ht="19.5" x14ac:dyDescent="0.35">
      <c r="B11" s="277" t="str">
        <f>'[1]1_Commitment&amp;Management'!B10</f>
        <v>Management Commitment</v>
      </c>
      <c r="D11" s="278"/>
      <c r="H11" s="278"/>
    </row>
    <row r="12" spans="1:14" ht="19.5" x14ac:dyDescent="0.35">
      <c r="A12" s="279"/>
      <c r="B12" s="280" t="s">
        <v>193</v>
      </c>
      <c r="C12" s="280" t="s">
        <v>194</v>
      </c>
      <c r="D12" s="281" t="s">
        <v>195</v>
      </c>
      <c r="E12" s="281"/>
      <c r="F12" s="282"/>
      <c r="G12" s="283" t="s">
        <v>6</v>
      </c>
      <c r="H12" s="282"/>
      <c r="I12" s="282"/>
      <c r="J12" s="284" t="s">
        <v>196</v>
      </c>
      <c r="K12" s="285" t="s">
        <v>189</v>
      </c>
    </row>
    <row r="13" spans="1:14" ht="94.5" x14ac:dyDescent="0.25">
      <c r="A13" s="286"/>
      <c r="B13" s="287" t="str">
        <f>'1_Commitment&amp;Management'!B13</f>
        <v xml:space="preserve">A written energy policy for the identified building focus areas in the Municipality </v>
      </c>
      <c r="C13" s="288" t="str">
        <f>IF('1_Commitment&amp;Management'!F13=1,"YES","NO")</f>
        <v>NO</v>
      </c>
      <c r="D13" s="289" t="str">
        <f>IF('1_Commitment&amp;Management'!F13=1,CBS_DATABASE!C5,CBS_DATABASE!E5)</f>
        <v>Develop Energy Policy.</v>
      </c>
      <c r="E13" s="535" t="str">
        <f>IF('1_Commitment&amp;Management'!F13=0,CBS_DATABASE!F5,CBS_DATABASE!D5)</f>
        <v xml:space="preserve">Energy Policy is a statement by the municipality of its overall intention to improve energy performance. Energy Policy is formally expressed by top-management of the municipality and provides a framework for setting energy and/or climate targets and actions. Energy Policy is a mandatory requirement of the ISO 50001 Energy management standard. </v>
      </c>
      <c r="F13" s="536"/>
      <c r="G13" s="536"/>
      <c r="H13" s="536"/>
      <c r="I13" s="537"/>
      <c r="J13" s="290" t="str">
        <f>IF('1_Commitment&amp;Management'!F13=0,CBS_DATABASE!G5,CBS_DATABASE!D5)</f>
        <v>For the development of the Energy Policy – energy manager or leader of the local energy management working group in close collaboration with the top management. For signing the Energy Policy – Mayor or another top management representative with signature rights.</v>
      </c>
      <c r="K13" s="290" t="str">
        <f>IF('1_Commitment&amp;Management'!F13=0,CBS_DATABASE!H5,CBS_DATABASE!D5)</f>
        <v>Example of an energy policy formulation http://www.iwjs.co.uk/wp-content/uploads/2015/10/Energy-Policy.pdf</v>
      </c>
      <c r="M13" s="291"/>
      <c r="N13" s="291"/>
    </row>
    <row r="14" spans="1:14" ht="63" customHeight="1" x14ac:dyDescent="0.25">
      <c r="B14" s="287" t="str">
        <f>'1_Commitment&amp;Management'!B14</f>
        <v>Energy Policy approved by the top management (e.g. Mayor, city council, PPP)</v>
      </c>
      <c r="C14" s="288" t="str">
        <f>IF('1_Commitment&amp;Management'!F14=1,"YES","NO")</f>
        <v>NO</v>
      </c>
      <c r="D14" s="289" t="str">
        <f>IF('1_Commitment&amp;Management'!F14=1,CBS_DATABASE!C6,CBS_DATABASE!E6)</f>
        <v xml:space="preserve">Approve Energy Policy by the municipality Council. </v>
      </c>
      <c r="E14" s="535" t="str">
        <f>IF('1_Commitment&amp;Management'!F14=0,CBS_DATABASE!F6,CBS_DATABASE!D6)</f>
        <v>A signed Energy Policy demonstrates top management's commitment to support EnMS and to continually improve energy performance.</v>
      </c>
      <c r="F14" s="536"/>
      <c r="G14" s="536"/>
      <c r="H14" s="536"/>
      <c r="I14" s="537"/>
      <c r="J14" s="290" t="str">
        <f>IF('1_Commitment&amp;Management'!F14=0,CBS_DATABASE!G6,CBS_DATABASE!D6)</f>
        <v>For explaining top management the need for Energy Policy – energy manager, local energy management working group or management representative responsible for energy management.</v>
      </c>
      <c r="K14" s="290" t="str">
        <f>IF('1_Commitment&amp;Management'!F14=0,CBS_DATABASE!H6,CBS_DATABASE!D6)</f>
        <v>N.a.</v>
      </c>
    </row>
    <row r="15" spans="1:14" ht="93.75" customHeight="1" x14ac:dyDescent="0.25">
      <c r="B15" s="287" t="str">
        <f>'1_Commitment&amp;Management'!B15</f>
        <v>Energy Policy communicated to all municipality employees</v>
      </c>
      <c r="C15" s="288" t="str">
        <f>IF('1_Commitment&amp;Management'!F15=1,"YES","NO")</f>
        <v>NO</v>
      </c>
      <c r="D15" s="289" t="str">
        <f>IF('1_Commitment&amp;Management'!F15=1,CBS_DATABASE!C7,CBS_DATABASE!E7)</f>
        <v>Document and communicate Energy Policy to municipality employees at all levels.</v>
      </c>
      <c r="E15" s="535" t="str">
        <f>IF('1_Commitment&amp;Management'!F15=0,CBS_DATABASE!F7,CBS_DATABASE!D7)</f>
        <v xml:space="preserve">Communication can be done in different ways e.g. during the annual general meetings, division meetings, by ensuring access to paper copies/ electronic version, using municipality's website etc. You can keep your municipality’s Energy Policy in a visible place in the administration building for all employees and visitors.  </v>
      </c>
      <c r="F15" s="536"/>
      <c r="G15" s="536"/>
      <c r="H15" s="536"/>
      <c r="I15" s="537"/>
      <c r="J15" s="290" t="str">
        <f>IF('1_Commitment&amp;Management'!F15=0,CBS_DATABASE!G7,CBS_DATABASE!D7)</f>
        <v xml:space="preserve">Energy manager in collaboration with the top management.  </v>
      </c>
      <c r="K15" s="290" t="str">
        <f>IF('1_Commitment&amp;Management'!F15=0,CBS_DATABASE!H7,CBS_DATABASE!D7)</f>
        <v>N.a.</v>
      </c>
    </row>
    <row r="16" spans="1:14" ht="109.5" customHeight="1" x14ac:dyDescent="0.25">
      <c r="B16" s="287" t="str">
        <f>'1_Commitment&amp;Management'!B16</f>
        <v>Energy policy communicated to external stakeholders (e.g. business-sector)</v>
      </c>
      <c r="C16" s="288" t="str">
        <f>IF('1_Commitment&amp;Management'!F16=1,"YES","NO")</f>
        <v>NO</v>
      </c>
      <c r="D16" s="289" t="str">
        <f>IF('1_Commitment&amp;Management'!F16=1,CBS_DATABASE!C8,CBS_DATABASE!E8)</f>
        <v xml:space="preserve">Communicate Energy Policy to external stakeholders. </v>
      </c>
      <c r="E16" s="535" t="str">
        <f>IF('1_Commitment&amp;Management'!F16=0,CBS_DATABASE!F8,CBS_DATABASE!D8)</f>
        <v xml:space="preserve">It is recommended that the municipality communicates its Energy Policy not only internally among employees but also externally with citizens, stakeholders and different interest groups. This can be done by publishing the Energy Policy (or an announcement) in local media, municipality's official website and placing the document in a visible place in the administration building. </v>
      </c>
      <c r="F16" s="536"/>
      <c r="G16" s="536"/>
      <c r="H16" s="536"/>
      <c r="I16" s="537"/>
      <c r="J16" s="290" t="str">
        <f>IF('1_Commitment&amp;Management'!F16=0,CBS_DATABASE!G8,CBS_DATABASE!D8)</f>
        <v>Public relations department.</v>
      </c>
      <c r="K16" s="290" t="str">
        <f>IF('1_Commitment&amp;Management'!F16=0,CBS_DATABASE!H8,CBS_DATABASE!D8)</f>
        <v>Example of Daugavpils city (2nd largest city in Latvia by population) https://old.daugavpils.lv/lv/639 (only in Latvian)</v>
      </c>
    </row>
    <row r="17" spans="2:11" ht="112.5" customHeight="1" x14ac:dyDescent="0.25">
      <c r="B17" s="287" t="str">
        <f>'1_Commitment&amp;Management'!B17</f>
        <v>Energy Policy communicated to public</v>
      </c>
      <c r="C17" s="288" t="str">
        <f>IF('1_Commitment&amp;Management'!F17=1,"YES","NO")</f>
        <v>NO</v>
      </c>
      <c r="D17" s="289" t="str">
        <f>IF('1_Commitment&amp;Management'!F17=1,CBS_DATABASE!C9,CBS_DATABASE!E9)</f>
        <v>Communicate Energy Policy to public.</v>
      </c>
      <c r="E17" s="535" t="str">
        <f>IF('1_Commitment&amp;Management'!F17=0,CBS_DATABASE!F9,CBS_DATABASE!D9)</f>
        <v xml:space="preserve">It is recommended that the municipality communicates its Energy Policy not only internally among employees but also externally with citizens, stakeholders and different interest groups. This can be done by publishing the Energy Policy (or an announcement) in local media, municipality's official website and placing the document in a visible place in the administration building. </v>
      </c>
      <c r="F17" s="536"/>
      <c r="G17" s="536"/>
      <c r="H17" s="536"/>
      <c r="I17" s="537"/>
      <c r="J17" s="290" t="str">
        <f>IF('1_Commitment&amp;Management'!F17=0,CBS_DATABASE!G9,CBS_DATABASE!D9)</f>
        <v>Public relations department.</v>
      </c>
      <c r="K17" s="290" t="str">
        <f>IF('1_Commitment&amp;Management'!F17=0,CBS_DATABASE!H9,CBS_DATABASE!D9)</f>
        <v>N.a.</v>
      </c>
    </row>
    <row r="18" spans="2:11" ht="94.5" x14ac:dyDescent="0.25">
      <c r="B18" s="287" t="str">
        <f>'1_Commitment&amp;Management'!B18</f>
        <v>Energy Policy includes regular revision and update (if applicable)</v>
      </c>
      <c r="C18" s="288" t="str">
        <f>IF('1_Commitment&amp;Management'!F18=1,"YES","NO")</f>
        <v>NO</v>
      </c>
      <c r="D18" s="289" t="str">
        <f>IF('1_Commitment&amp;Management'!F18=1,CBS_DATABASE!C10,CBS_DATABASE!E10)</f>
        <v>Revise and update Energy Policy.</v>
      </c>
      <c r="E18" s="535" t="str">
        <f>IF('1_Commitment&amp;Management'!F18=0,CBS_DATABASE!F10,CBS_DATABASE!D10)</f>
        <v xml:space="preserve">Energy Policy should be updated in response to major changes such as energy performance,   EnMS (e.g. expansion of boarders), targets, etc. </v>
      </c>
      <c r="F18" s="536"/>
      <c r="G18" s="536"/>
      <c r="H18" s="536"/>
      <c r="I18" s="537"/>
      <c r="J18" s="290" t="str">
        <f>IF('1_Commitment&amp;Management'!F18=0,CBS_DATABASE!G10,CBS_DATABASE!D10)</f>
        <v>For keeping-up with the topicality of Energy Policy – energy manager or leader of the local energy management working group in close collaboration with the top-management. For signing the Energy Policy – Mayor or another top management representative with signature rights.</v>
      </c>
      <c r="K18" s="290" t="str">
        <f>IF('1_Commitment&amp;Management'!F18=0,CBS_DATABASE!H10,CBS_DATABASE!D10)</f>
        <v>N.a.</v>
      </c>
    </row>
    <row r="21" spans="2:11" ht="19.5" x14ac:dyDescent="0.35">
      <c r="B21" s="277" t="str">
        <f>'[1]1_Commitment&amp;Management'!B19</f>
        <v xml:space="preserve">Energy Strategy &amp; Action Plan </v>
      </c>
      <c r="D21" s="278"/>
      <c r="H21" s="278"/>
    </row>
    <row r="22" spans="2:11" ht="19.5" x14ac:dyDescent="0.35">
      <c r="B22" s="280" t="s">
        <v>193</v>
      </c>
      <c r="C22" s="280" t="s">
        <v>194</v>
      </c>
      <c r="D22" s="281" t="s">
        <v>195</v>
      </c>
      <c r="E22" s="281"/>
      <c r="F22" s="282"/>
      <c r="G22" s="283" t="s">
        <v>6</v>
      </c>
      <c r="H22" s="282"/>
      <c r="I22" s="282"/>
      <c r="J22" s="284" t="s">
        <v>196</v>
      </c>
      <c r="K22" s="285" t="s">
        <v>189</v>
      </c>
    </row>
    <row r="23" spans="2:11" ht="144" customHeight="1" x14ac:dyDescent="0.25">
      <c r="B23" s="287" t="str">
        <f>'1_Commitment&amp;Management'!B23</f>
        <v xml:space="preserve">Existing written Strategy document </v>
      </c>
      <c r="C23" s="288" t="str">
        <f>IF('1_Commitment&amp;Management'!F23=1,"YES","NO")</f>
        <v>YES</v>
      </c>
      <c r="D23" s="289" t="str">
        <f>IF('1_Commitment&amp;Management'!F23=1,CBS_DATABASE!C15,CBS_DATABASE!E15)</f>
        <v xml:space="preserve">It seems that you fulfill this criteria. Consider suggestions for improvements in other sections </v>
      </c>
      <c r="E23" s="535" t="str">
        <f>IF('1_Commitment&amp;Management'!F23=0,CBS_DATABASE!F15,CBS_DATABASE!D15)</f>
        <v>N.a</v>
      </c>
      <c r="F23" s="536"/>
      <c r="G23" s="536"/>
      <c r="H23" s="536"/>
      <c r="I23" s="537"/>
      <c r="J23" s="290" t="str">
        <f>IF('1_Commitment&amp;Management'!F23=0,CBS_DATABASE!G15,CBS_DATABASE!D15)</f>
        <v>N.a</v>
      </c>
      <c r="K23" s="290" t="str">
        <f>IF('1_Commitment&amp;Management'!F23=0,CBS_DATABASE!H15,CBS_DATABASE!D15)</f>
        <v>N.a</v>
      </c>
    </row>
    <row r="24" spans="2:11" ht="96" customHeight="1" x14ac:dyDescent="0.25">
      <c r="B24" s="287" t="str">
        <f>'1_Commitment&amp;Management'!B24</f>
        <v>Contains a commitment with quantitative improvement targets and timeline</v>
      </c>
      <c r="C24" s="288" t="str">
        <f>IF('1_Commitment&amp;Management'!F24=1,"YES","NO")</f>
        <v>YES</v>
      </c>
      <c r="D24" s="289" t="str">
        <f>IF('1_Commitment&amp;Management'!F24=1,CBS_DATABASE!C16,CBS_DATABASE!E16)</f>
        <v xml:space="preserve">It seems that you fulfill this criteria. Consider suggestions for improvements in other sections </v>
      </c>
      <c r="E24" s="535" t="str">
        <f>IF('1_Commitment&amp;Management'!F24=0,CBS_DATABASE!F16,CBS_DATABASE!D16)</f>
        <v>N.a</v>
      </c>
      <c r="F24" s="536"/>
      <c r="G24" s="536"/>
      <c r="H24" s="536"/>
      <c r="I24" s="537"/>
      <c r="J24" s="290" t="str">
        <f>IF('1_Commitment&amp;Management'!F24=0,CBS_DATABASE!G16,CBS_DATABASE!D16)</f>
        <v>N.a</v>
      </c>
      <c r="K24" s="290" t="str">
        <f>IF('1_Commitment&amp;Management'!F24=0,CBS_DATABASE!H16,CBS_DATABASE!D16)</f>
        <v>N.a</v>
      </c>
    </row>
    <row r="25" spans="2:11" ht="49.5" customHeight="1" x14ac:dyDescent="0.25">
      <c r="B25" s="287" t="str">
        <f>'1_Commitment&amp;Management'!B25</f>
        <v xml:space="preserve">Contains an Action Plan for implementation  </v>
      </c>
      <c r="C25" s="288" t="str">
        <f>IF('1_Commitment&amp;Management'!F25=1,"YES","NO")</f>
        <v>YES</v>
      </c>
      <c r="D25" s="289" t="str">
        <f>IF('1_Commitment&amp;Management'!F25=1,CBS_DATABASE!C17,CBS_DATABASE!E17)</f>
        <v xml:space="preserve">It seems that you fulfill this criteria. Consider suggestions for improvements in other sections </v>
      </c>
      <c r="E25" s="535" t="str">
        <f>IF('1_Commitment&amp;Management'!F25=0,CBS_DATABASE!F17,CBS_DATABASE!D17)</f>
        <v>N.a</v>
      </c>
      <c r="F25" s="536"/>
      <c r="G25" s="536"/>
      <c r="H25" s="536"/>
      <c r="I25" s="537"/>
      <c r="J25" s="290" t="str">
        <f>IF('1_Commitment&amp;Management'!F25=0,CBS_DATABASE!G17,CBS_DATABASE!D17)</f>
        <v>N.a</v>
      </c>
      <c r="K25" s="290" t="str">
        <f>IF('1_Commitment&amp;Management'!F25=0,CBS_DATABASE!H17,CBS_DATABASE!D17)</f>
        <v>N.a</v>
      </c>
    </row>
    <row r="26" spans="2:11" ht="80.25" customHeight="1" x14ac:dyDescent="0.25">
      <c r="B26" s="287" t="str">
        <f>'1_Commitment&amp;Management'!B26</f>
        <v xml:space="preserve">Strategy and Action Plan approved by the top management </v>
      </c>
      <c r="C26" s="288" t="str">
        <f>IF('1_Commitment&amp;Management'!F26=1,"YES","NO")</f>
        <v>YES</v>
      </c>
      <c r="D26" s="289" t="str">
        <f>IF('1_Commitment&amp;Management'!F26=1,CBS_DATABASE!C18,CBS_DATABASE!E18)</f>
        <v xml:space="preserve">It seems that you fulfill this criteria. Consider suggestions for improvements in other sections </v>
      </c>
      <c r="E26" s="535" t="str">
        <f>IF('1_Commitment&amp;Management'!F26=0,CBS_DATABASE!F18,CBS_DATABASE!D18)</f>
        <v>N.a</v>
      </c>
      <c r="F26" s="536"/>
      <c r="G26" s="536"/>
      <c r="H26" s="536"/>
      <c r="I26" s="537"/>
      <c r="J26" s="290" t="str">
        <f>IF('1_Commitment&amp;Management'!F26=0,CBS_DATABASE!G18,CBS_DATABASE!D18)</f>
        <v>N.a</v>
      </c>
      <c r="K26" s="290" t="str">
        <f>IF('1_Commitment&amp;Management'!F26=0,CBS_DATABASE!H18,CBS_DATABASE!D18)</f>
        <v>N.a</v>
      </c>
    </row>
    <row r="27" spans="2:11" ht="66.75" customHeight="1" x14ac:dyDescent="0.25">
      <c r="B27" s="287" t="str">
        <f>'1_Commitment&amp;Management'!B27</f>
        <v>Strategy and Action Plan shared with private sector partners</v>
      </c>
      <c r="C27" s="288" t="str">
        <f>IF('1_Commitment&amp;Management'!F27=1,"YES","NO")</f>
        <v>YES</v>
      </c>
      <c r="D27" s="289" t="str">
        <f>IF('1_Commitment&amp;Management'!F27=1,CBS_DATABASE!C19,CBS_DATABASE!E19)</f>
        <v xml:space="preserve">It seems that you fulfill this criteria. Consider suggestions for improvements in other sections </v>
      </c>
      <c r="E27" s="535" t="str">
        <f>IF('1_Commitment&amp;Management'!F27=0,CBS_DATABASE!F19,CBS_DATABASE!D19)</f>
        <v>N.a</v>
      </c>
      <c r="F27" s="536"/>
      <c r="G27" s="536"/>
      <c r="H27" s="536"/>
      <c r="I27" s="537"/>
      <c r="J27" s="290" t="str">
        <f>IF('1_Commitment&amp;Management'!F27=0,CBS_DATABASE!G19,CBS_DATABASE!D19)</f>
        <v>N.a</v>
      </c>
      <c r="K27" s="290" t="str">
        <f>IF('1_Commitment&amp;Management'!F27=0,CBS_DATABASE!H19,CBS_DATABASE!D19)</f>
        <v>N.a</v>
      </c>
    </row>
    <row r="28" spans="2:11" ht="81" customHeight="1" x14ac:dyDescent="0.25">
      <c r="B28" s="287" t="str">
        <f>'1_Commitment&amp;Management'!B28</f>
        <v>Recently written, updated or reviewed / revised</v>
      </c>
      <c r="C28" s="288" t="str">
        <f>IF('1_Commitment&amp;Management'!F28=1,"YES","NO")</f>
        <v>YES</v>
      </c>
      <c r="D28" s="289" t="str">
        <f>IF('1_Commitment&amp;Management'!F28=1,CBS_DATABASE!C20,CBS_DATABASE!E20)</f>
        <v xml:space="preserve">It seems that you fulfill this criteria. Consider suggestions for improvements in other sections </v>
      </c>
      <c r="E28" s="535" t="str">
        <f>IF('1_Commitment&amp;Management'!F28=0,CBS_DATABASE!F20,CBS_DATABASE!D20)</f>
        <v>N.a</v>
      </c>
      <c r="F28" s="536"/>
      <c r="G28" s="536"/>
      <c r="H28" s="536"/>
      <c r="I28" s="537"/>
      <c r="J28" s="290" t="str">
        <f>IF('1_Commitment&amp;Management'!F28=0,CBS_DATABASE!G20,CBS_DATABASE!D20)</f>
        <v>N.a</v>
      </c>
      <c r="K28" s="290" t="str">
        <f>IF('1_Commitment&amp;Management'!F28=0,CBS_DATABASE!H20,CBS_DATABASE!D20)</f>
        <v>N.a</v>
      </c>
    </row>
    <row r="29" spans="2:11" ht="63" customHeight="1" x14ac:dyDescent="0.25">
      <c r="B29" s="287" t="str">
        <f>'1_Commitment&amp;Management'!B29</f>
        <v>Valid for at least 3 coming years</v>
      </c>
      <c r="C29" s="288" t="str">
        <f>IF('1_Commitment&amp;Management'!F29=1,"YES","NO")</f>
        <v>YES</v>
      </c>
      <c r="D29" s="289" t="str">
        <f>IF('1_Commitment&amp;Management'!F29=1,CBS_DATABASE!C21,CBS_DATABASE!E21)</f>
        <v xml:space="preserve">It seems that you fulfill this criteria. Consider suggestions for improvements in other sections </v>
      </c>
      <c r="E29" s="535" t="str">
        <f>IF('1_Commitment&amp;Management'!F29=0,CBS_DATABASE!F21,CBS_DATABASE!D21)</f>
        <v>N.a</v>
      </c>
      <c r="F29" s="536"/>
      <c r="G29" s="536"/>
      <c r="H29" s="536"/>
      <c r="I29" s="537"/>
      <c r="J29" s="290" t="str">
        <f>IF('1_Commitment&amp;Management'!F29=0,CBS_DATABASE!G21,CBS_DATABASE!D21)</f>
        <v>N.a</v>
      </c>
      <c r="K29" s="290" t="str">
        <f>IF('1_Commitment&amp;Management'!F29=0,CBS_DATABASE!H21,CBS_DATABASE!D21)</f>
        <v>N.a</v>
      </c>
    </row>
    <row r="32" spans="2:11" ht="19.5" x14ac:dyDescent="0.35">
      <c r="B32" s="277" t="str">
        <f>'[1]1_Commitment&amp;Management'!B29</f>
        <v>Management &amp; Stakeholders</v>
      </c>
      <c r="D32" s="278"/>
      <c r="H32" s="278"/>
    </row>
    <row r="33" spans="2:11" ht="19.5" x14ac:dyDescent="0.35">
      <c r="B33" s="280" t="s">
        <v>193</v>
      </c>
      <c r="C33" s="280" t="s">
        <v>194</v>
      </c>
      <c r="D33" s="281" t="s">
        <v>195</v>
      </c>
      <c r="E33" s="281"/>
      <c r="F33" s="282"/>
      <c r="G33" s="283" t="s">
        <v>6</v>
      </c>
      <c r="H33" s="282"/>
      <c r="I33" s="282"/>
      <c r="J33" s="284" t="s">
        <v>196</v>
      </c>
      <c r="K33" s="285" t="s">
        <v>189</v>
      </c>
    </row>
    <row r="34" spans="2:11" ht="253.5" customHeight="1" x14ac:dyDescent="0.25">
      <c r="B34" s="287" t="str">
        <f>'1_Commitment&amp;Management'!B34</f>
        <v xml:space="preserve">Energy management system in place </v>
      </c>
      <c r="C34" s="288" t="str">
        <f>IF('1_Commitment&amp;Management'!F34=1,"YES","NO")</f>
        <v>NO</v>
      </c>
      <c r="D34" s="289" t="str">
        <f>IF('1_Commitment&amp;Management'!F34=1,CBS_DATABASE!C27,CBS_DATABASE!E27)</f>
        <v>Consider developing and introducing an EnMS.</v>
      </c>
      <c r="E34" s="535" t="str">
        <f>IF('1_Commitment&amp;Management'!F34=0,CBS_DATABASE!F27,CBS_DATABASE!D27)</f>
        <v>The definition of energy management is simple: it is the effort to use energy effectively and efficiently using available resources.  EnMS establishes Energy Policy and energy objectives, and processes and procedures to achieve those objectives. The main advantage of the EnMS is that energy management is implemented in a certain way, defining the responsibility and tasks to be performed, as well as the results to be achieved. In addition, up-to-date information on the measures taken and their results is maintained. Thus, you avoid situation that only one person – the energy manager – is aware of the municipality's energy management. Time goes by and the staff can change. Not starting all over again each time people change, requires a systematic approach to energy management. Yes, this means that during the creation of the EnMS, all the necessary documentation – ‘papers’ that proves the existence of the system – has to be prepared.</v>
      </c>
      <c r="F34" s="536"/>
      <c r="G34" s="536"/>
      <c r="H34" s="536"/>
      <c r="I34" s="537"/>
      <c r="J34" s="290" t="str">
        <f>IF('1_Commitment&amp;Management'!F34=0,CBS_DATABASE!G27,CBS_DATABASE!D27)</f>
        <v xml:space="preserve">Top management.  </v>
      </c>
      <c r="K34" s="290" t="str">
        <f>IF('1_Commitment&amp;Management'!F34=0,CBS_DATABASE!H27,CBS_DATABASE!D27)</f>
        <v>Links to EU projects about energy management in local authorities: 5000&amp;1 SEAPS http://www.50001seaps.eu/home/ ; Conurbant https://www.conurbant.eu/en/ ; LEAP (Leadership for Energy Action and Planning)</v>
      </c>
    </row>
    <row r="35" spans="2:11" ht="224.25" customHeight="1" x14ac:dyDescent="0.25">
      <c r="B35" s="287" t="str">
        <f>'1_Commitment&amp;Management'!B35</f>
        <v>Energy management system is certified</v>
      </c>
      <c r="C35" s="288" t="str">
        <f>IF('1_Commitment&amp;Management'!F35=1,"YES","NO")</f>
        <v>NO</v>
      </c>
      <c r="D35" s="289" t="str">
        <f>IF('1_Commitment&amp;Management'!F35=1,CBS_DATABASE!C28,CBS_DATABASE!E28)</f>
        <v>Consider development and implementation of a certified EnMS.</v>
      </c>
      <c r="E35" s="535" t="str">
        <f>IF('1_Commitment&amp;Management'!F35=0,CBS_DATABASE!F28,CBS_DATABASE!D28)</f>
        <v xml:space="preserve">You can choose to certify your energy management system. In a small municipality, simple, informal energy management without complicated descriptions of procedures and other superfluous internal documents helps to achieve energy policy goals. In contrast, in large municipalities a more detailed, formalized and well-documented EnMS might be required. ISO 50001 Energy management standard sets requirements for the establishment, implementation and maintenance of the EnMS in order to create an internal framework for continuous improvement. Why would it be desirable to follow ISO 50001, even if it is not mandatory? ISO 50001 is a single, harmonized standard used by organizations across Europe. It provides a logical and consistent approach to continuously reducing energy consumption. </v>
      </c>
      <c r="F35" s="536"/>
      <c r="G35" s="536"/>
      <c r="H35" s="536"/>
      <c r="I35" s="537"/>
      <c r="J35" s="290" t="str">
        <f>IF('1_Commitment&amp;Management'!F35=0,CBS_DATABASE!G28,CBS_DATABASE!D28)</f>
        <v xml:space="preserve">Top management in collaboration with the local energy management working group. </v>
      </c>
      <c r="K35" s="290" t="str">
        <f>IF('1_Commitment&amp;Management'!F35=0,CBS_DATABASE!H28,CBS_DATABASE!D28)</f>
        <v>N.a.</v>
      </c>
    </row>
    <row r="36" spans="2:11" ht="97.5" customHeight="1" x14ac:dyDescent="0.25">
      <c r="B36" s="287" t="str">
        <f>'1_Commitment&amp;Management'!B36</f>
        <v>Local working group (supported/agreed by the management)</v>
      </c>
      <c r="C36" s="288" t="str">
        <f>IF('1_Commitment&amp;Management'!F36=1,"YES","NO")</f>
        <v>YES</v>
      </c>
      <c r="D36" s="289" t="str">
        <f>IF('1_Commitment&amp;Management'!F36=1,CBS_DATABASE!C29,CBS_DATABASE!E29)</f>
        <v xml:space="preserve">It seems that you fulfill this criteria. Consider suggestions for improvements in other sections </v>
      </c>
      <c r="E36" s="535" t="str">
        <f>IF('1_Commitment&amp;Management'!F36=0,CBS_DATABASE!F29,CBS_DATABASE!D29)</f>
        <v>N.a</v>
      </c>
      <c r="F36" s="536"/>
      <c r="G36" s="536"/>
      <c r="H36" s="536"/>
      <c r="I36" s="537"/>
      <c r="J36" s="290" t="str">
        <f>IF('1_Commitment&amp;Management'!F36=0,CBS_DATABASE!G29,CBS_DATABASE!D29)</f>
        <v>N.a</v>
      </c>
      <c r="K36" s="290" t="str">
        <f>IF('1_Commitment&amp;Management'!F36=0,CBS_DATABASE!H29,CBS_DATABASE!D29)</f>
        <v>N.a</v>
      </c>
    </row>
    <row r="37" spans="2:11" ht="176.25" customHeight="1" x14ac:dyDescent="0.25">
      <c r="B37" s="287" t="str">
        <f>'1_Commitment&amp;Management'!B37</f>
        <v>Appointed management representative/organization responsible for energy</v>
      </c>
      <c r="C37" s="288" t="str">
        <f>IF('1_Commitment&amp;Management'!F37=1,"YES","NO")</f>
        <v>YES</v>
      </c>
      <c r="D37" s="289" t="str">
        <f>IF('1_Commitment&amp;Management'!F37=1,CBS_DATABASE!C30,CBS_DATABASE!E30)</f>
        <v xml:space="preserve">It seems that you fulfill this criteria. Consider suggestions for improvements in other sections </v>
      </c>
      <c r="E37" s="535" t="str">
        <f>IF('1_Commitment&amp;Management'!F37=0,CBS_DATABASE!F30,CBS_DATABASE!D30)</f>
        <v>N.a</v>
      </c>
      <c r="F37" s="536"/>
      <c r="G37" s="536"/>
      <c r="H37" s="536"/>
      <c r="I37" s="537"/>
      <c r="J37" s="290" t="str">
        <f>IF('1_Commitment&amp;Management'!F37=0,CBS_DATABASE!G30,CBS_DATABASE!D30)</f>
        <v>N.a</v>
      </c>
      <c r="K37" s="290" t="str">
        <f>IF('1_Commitment&amp;Management'!F37=0,CBS_DATABASE!H30,CBS_DATABASE!D30)</f>
        <v>N.a</v>
      </c>
    </row>
    <row r="38" spans="2:11" ht="80.25" customHeight="1" x14ac:dyDescent="0.25">
      <c r="B38" s="287" t="str">
        <f>'1_Commitment&amp;Management'!B38</f>
        <v>Regular working group meetings</v>
      </c>
      <c r="C38" s="288" t="str">
        <f>IF('1_Commitment&amp;Management'!F38=1,"YES","NO")</f>
        <v>NO</v>
      </c>
      <c r="D38" s="289" t="str">
        <f>IF('1_Commitment&amp;Management'!F38=1,CBS_DATABASE!C31,CBS_DATABASE!E31)</f>
        <v xml:space="preserve">Appoint regular working group meetings. </v>
      </c>
      <c r="E38" s="535" t="str">
        <f>IF('1_Commitment&amp;Management'!F38=0,CBS_DATABASE!F31,CBS_DATABASE!D31)</f>
        <v xml:space="preserve">The energy management working group meets on a regularly basis at least once per quarter or more often depending on needs. Meetings are organized and led by the leader of the working group (usually – energy manager) with meeting agenda prior and a protocol after the meeting being prepared. </v>
      </c>
      <c r="F38" s="536"/>
      <c r="G38" s="536"/>
      <c r="H38" s="536"/>
      <c r="I38" s="537"/>
      <c r="J38" s="290" t="str">
        <f>IF('1_Commitment&amp;Management'!F38=0,CBS_DATABASE!G31,CBS_DATABASE!D31)</f>
        <v xml:space="preserve">Leader of the energy management working group (usually – energy manager). </v>
      </c>
      <c r="K38" s="290" t="str">
        <f>IF('1_Commitment&amp;Management'!F38=0,CBS_DATABASE!H31,CBS_DATABASE!D31)</f>
        <v>N.a.</v>
      </c>
    </row>
    <row r="39" spans="2:11" ht="51.75" customHeight="1" x14ac:dyDescent="0.25">
      <c r="B39" s="287" t="str">
        <f>'1_Commitment&amp;Management'!B39</f>
        <v xml:space="preserve">Regular information exchange between working group and top management </v>
      </c>
      <c r="C39" s="288" t="str">
        <f>IF('1_Commitment&amp;Management'!F39=1,"YES","NO")</f>
        <v>YES</v>
      </c>
      <c r="D39" s="289" t="str">
        <f>IF('1_Commitment&amp;Management'!F39=1,CBS_DATABASE!C32,CBS_DATABASE!E32)</f>
        <v xml:space="preserve">It seems that you fulfill this criteria. Consider suggestions for improvements in other sections </v>
      </c>
      <c r="E39" s="535" t="str">
        <f>IF('1_Commitment&amp;Management'!F39=0,CBS_DATABASE!F32,CBS_DATABASE!D32)</f>
        <v>N.a</v>
      </c>
      <c r="F39" s="536"/>
      <c r="G39" s="536"/>
      <c r="H39" s="536"/>
      <c r="I39" s="537"/>
      <c r="J39" s="290" t="str">
        <f>IF('1_Commitment&amp;Management'!F39=0,CBS_DATABASE!G32,CBS_DATABASE!D32)</f>
        <v>N.a</v>
      </c>
      <c r="K39" s="290" t="str">
        <f>IF('1_Commitment&amp;Management'!F39=0,CBS_DATABASE!H32,CBS_DATABASE!D32)</f>
        <v>N.a</v>
      </c>
    </row>
    <row r="40" spans="2:11" ht="66" customHeight="1" x14ac:dyDescent="0.25">
      <c r="B40" s="287" t="str">
        <f>'1_Commitment&amp;Management'!B40</f>
        <v>Directly involved (municipality) employees identified</v>
      </c>
      <c r="C40" s="288" t="str">
        <f>IF('1_Commitment&amp;Management'!F40=1,"YES","NO")</f>
        <v>YES</v>
      </c>
      <c r="D40" s="289" t="str">
        <f>IF('1_Commitment&amp;Management'!F40=1,CBS_DATABASE!C33,CBS_DATABASE!E33)</f>
        <v xml:space="preserve">It seems that you fulfill this criteria. Consider suggestions for improvements in other sections </v>
      </c>
      <c r="E40" s="535" t="str">
        <f>IF('1_Commitment&amp;Management'!F40=0,CBS_DATABASE!F33,CBS_DATABASE!D33)</f>
        <v>N.a</v>
      </c>
      <c r="F40" s="536"/>
      <c r="G40" s="536"/>
      <c r="H40" s="536"/>
      <c r="I40" s="537"/>
      <c r="J40" s="290" t="str">
        <f>IF('1_Commitment&amp;Management'!F40=0,CBS_DATABASE!G33,CBS_DATABASE!D33)</f>
        <v>N.a</v>
      </c>
      <c r="K40" s="290" t="str">
        <f>IF('1_Commitment&amp;Management'!F40=0,CBS_DATABASE!H33,CBS_DATABASE!D33)</f>
        <v>N.a</v>
      </c>
    </row>
    <row r="41" spans="2:11" ht="48.75" customHeight="1" x14ac:dyDescent="0.25">
      <c r="B41" s="287" t="str">
        <f>'1_Commitment&amp;Management'!B41</f>
        <v xml:space="preserve">Directly involved (municipality) employees instructed </v>
      </c>
      <c r="C41" s="288" t="str">
        <f>IF('1_Commitment&amp;Management'!F41=1,"YES","NO")</f>
        <v>NO</v>
      </c>
      <c r="D41" s="289" t="str">
        <f>IF('1_Commitment&amp;Management'!F41=1,CBS_DATABASE!C34,CBS_DATABASE!E34)</f>
        <v>Inform directly involved municipality employees.</v>
      </c>
      <c r="E41" s="535" t="str">
        <f>IF('1_Commitment&amp;Management'!F41=0,CBS_DATABASE!F34,CBS_DATABASE!D34)</f>
        <v xml:space="preserve">All directly involved municipality employees should be informed about the municipality's EnMS, their role, responsibilities and possibilities to reduce energy consumption. </v>
      </c>
      <c r="F41" s="536"/>
      <c r="G41" s="536"/>
      <c r="H41" s="536"/>
      <c r="I41" s="537"/>
      <c r="J41" s="290" t="str">
        <f>IF('1_Commitment&amp;Management'!F41=0,CBS_DATABASE!G34,CBS_DATABASE!D34)</f>
        <v xml:space="preserve">Energy manager. </v>
      </c>
      <c r="K41" s="290" t="str">
        <f>IF('1_Commitment&amp;Management'!F41=0,CBS_DATABASE!H34,CBS_DATABASE!D34)</f>
        <v>N.a.</v>
      </c>
    </row>
    <row r="42" spans="2:11" ht="32.25" customHeight="1" x14ac:dyDescent="0.25">
      <c r="B42" s="287" t="str">
        <f>'1_Commitment&amp;Management'!B42</f>
        <v>Indirectly involved (municipality) employees identified</v>
      </c>
      <c r="C42" s="288" t="str">
        <f>IF('1_Commitment&amp;Management'!F42=1,"YES","NO")</f>
        <v>YES</v>
      </c>
      <c r="D42" s="289" t="str">
        <f>IF('1_Commitment&amp;Management'!F42=1,CBS_DATABASE!C35,CBS_DATABASE!E35)</f>
        <v xml:space="preserve">It seems that you fulfill this criteria. Consider suggestions for improvements in other sections </v>
      </c>
      <c r="E42" s="535" t="str">
        <f>IF('1_Commitment&amp;Management'!F42=0,CBS_DATABASE!F35,CBS_DATABASE!D35)</f>
        <v>N.a</v>
      </c>
      <c r="F42" s="536"/>
      <c r="G42" s="536"/>
      <c r="H42" s="536"/>
      <c r="I42" s="537"/>
      <c r="J42" s="290" t="str">
        <f>IF('1_Commitment&amp;Management'!F42=0,CBS_DATABASE!G35,CBS_DATABASE!D35)</f>
        <v>N.a</v>
      </c>
      <c r="K42" s="290" t="str">
        <f>IF('1_Commitment&amp;Management'!F42=0,CBS_DATABASE!H35,CBS_DATABASE!D35)</f>
        <v>N.a</v>
      </c>
    </row>
    <row r="43" spans="2:11" ht="49.5" customHeight="1" x14ac:dyDescent="0.25">
      <c r="B43" s="287" t="str">
        <f>'1_Commitment&amp;Management'!B43</f>
        <v xml:space="preserve">Indirectly involved (municipality) employees instructed </v>
      </c>
      <c r="C43" s="288" t="str">
        <f>IF('1_Commitment&amp;Management'!F43=1,"YES","NO")</f>
        <v>NO</v>
      </c>
      <c r="D43" s="289" t="str">
        <f>IF('1_Commitment&amp;Management'!F43=1,CBS_DATABASE!C36,CBS_DATABASE!E36)</f>
        <v>Inform indirectly involved municipality employees.</v>
      </c>
      <c r="E43" s="535" t="str">
        <f>IF('1_Commitment&amp;Management'!F43=0,CBS_DATABASE!F36,CBS_DATABASE!D36)</f>
        <v xml:space="preserve">All municipality employees should be informed about the municipality's EnMS, their role, responsibilities and possibilities to reduce energy consumption. </v>
      </c>
      <c r="F43" s="536"/>
      <c r="G43" s="536"/>
      <c r="H43" s="536"/>
      <c r="I43" s="537"/>
      <c r="J43" s="290" t="str">
        <f>IF('1_Commitment&amp;Management'!F43=0,CBS_DATABASE!G36,CBS_DATABASE!D36)</f>
        <v>Energy manager in collaboration with the energy management working group.</v>
      </c>
      <c r="K43" s="290" t="str">
        <f>IF('1_Commitment&amp;Management'!F43=0,CBS_DATABASE!H36,CBS_DATABASE!D36)</f>
        <v>N.a.</v>
      </c>
    </row>
    <row r="44" spans="2:11" ht="64.5" customHeight="1" x14ac:dyDescent="0.25">
      <c r="B44" s="287" t="str">
        <f>'1_Commitment&amp;Management'!B44</f>
        <v>Directly involved relevant stakeholders identified</v>
      </c>
      <c r="C44" s="288" t="str">
        <f>IF('1_Commitment&amp;Management'!F44=1,"YES","NO")</f>
        <v>YES</v>
      </c>
      <c r="D44" s="289" t="str">
        <f>IF('1_Commitment&amp;Management'!F44=1,CBS_DATABASE!C37,CBS_DATABASE!E37)</f>
        <v xml:space="preserve">It seems that you fulfill this criteria. Consider suggestions for improvements in other sections </v>
      </c>
      <c r="E44" s="535" t="str">
        <f>IF('1_Commitment&amp;Management'!F44=0,CBS_DATABASE!F37,CBS_DATABASE!D37)</f>
        <v>N.a</v>
      </c>
      <c r="F44" s="536"/>
      <c r="G44" s="536"/>
      <c r="H44" s="536"/>
      <c r="I44" s="537"/>
      <c r="J44" s="290" t="str">
        <f>IF('1_Commitment&amp;Management'!F44=0,CBS_DATABASE!G37,CBS_DATABASE!D37)</f>
        <v>N.a</v>
      </c>
      <c r="K44" s="290" t="str">
        <f>IF('1_Commitment&amp;Management'!F44=0,CBS_DATABASE!H37,CBS_DATABASE!D37)</f>
        <v>N.a</v>
      </c>
    </row>
    <row r="45" spans="2:11" ht="80.25" customHeight="1" x14ac:dyDescent="0.25">
      <c r="B45" s="287" t="str">
        <f>'1_Commitment&amp;Management'!B45</f>
        <v xml:space="preserve">Directly involved relevant stakeholders instructed </v>
      </c>
      <c r="C45" s="288" t="str">
        <f>IF('1_Commitment&amp;Management'!F45=1,"YES","NO")</f>
        <v>NO</v>
      </c>
      <c r="D45" s="289" t="str">
        <f>IF('1_Commitment&amp;Management'!F45=1,CBS_DATABASE!C38,CBS_DATABASE!E38)</f>
        <v>Inform directly involved external stakeholders.</v>
      </c>
      <c r="E45" s="535" t="str">
        <f>IF('1_Commitment&amp;Management'!F45=0,CBS_DATABASE!F38,CBS_DATABASE!D38)</f>
        <v xml:space="preserve">Directly involved external stakeholders should be informed about the fact that the municipality has introduced an EnMS and about the requirements applying to them. E.g., energy data supply, operational control, energy efficiency criteria in public procurement. </v>
      </c>
      <c r="F45" s="536"/>
      <c r="G45" s="536"/>
      <c r="H45" s="536"/>
      <c r="I45" s="537"/>
      <c r="J45" s="290" t="str">
        <f>IF('1_Commitment&amp;Management'!F45=0,CBS_DATABASE!G38,CBS_DATABASE!D38)</f>
        <v>Energy manager in collaboration with the energy management working group and other responsible internal specialists (technical experts, public procurement experts etc.).</v>
      </c>
      <c r="K45" s="290" t="str">
        <f>IF('1_Commitment&amp;Management'!F45=0,CBS_DATABASE!H38,CBS_DATABASE!D38)</f>
        <v>N.a.</v>
      </c>
    </row>
    <row r="46" spans="2:11" ht="47.25" customHeight="1" x14ac:dyDescent="0.25">
      <c r="B46" s="287" t="str">
        <f>'1_Commitment&amp;Management'!B46</f>
        <v>Indirectly involved relevant stakeholders identified</v>
      </c>
      <c r="C46" s="288" t="str">
        <f>IF('1_Commitment&amp;Management'!F46=1,"YES","NO")</f>
        <v>YES</v>
      </c>
      <c r="D46" s="289" t="str">
        <f>IF('1_Commitment&amp;Management'!F46=1,CBS_DATABASE!C39,CBS_DATABASE!E39)</f>
        <v xml:space="preserve">It seems that you fulfill this criteria. Consider suggestions for improvements in other sections </v>
      </c>
      <c r="E46" s="535" t="str">
        <f>IF('1_Commitment&amp;Management'!F46=0,CBS_DATABASE!F39,CBS_DATABASE!D39)</f>
        <v>N.a</v>
      </c>
      <c r="F46" s="536"/>
      <c r="G46" s="536"/>
      <c r="H46" s="536"/>
      <c r="I46" s="537"/>
      <c r="J46" s="290" t="str">
        <f>IF('1_Commitment&amp;Management'!F46=0,CBS_DATABASE!G39,CBS_DATABASE!D39)</f>
        <v>N.a</v>
      </c>
      <c r="K46" s="290" t="str">
        <f>IF('1_Commitment&amp;Management'!F46=0,CBS_DATABASE!H39,CBS_DATABASE!D39)</f>
        <v>N.a</v>
      </c>
    </row>
    <row r="47" spans="2:11" ht="66" customHeight="1" x14ac:dyDescent="0.25">
      <c r="B47" s="287" t="str">
        <f>'1_Commitment&amp;Management'!B47</f>
        <v xml:space="preserve">Indirectly involved relevant stakeholders instructed </v>
      </c>
      <c r="C47" s="288" t="str">
        <f>IF('1_Commitment&amp;Management'!F47=1,"YES","NO")</f>
        <v>NO</v>
      </c>
      <c r="D47" s="289" t="str">
        <f>IF('1_Commitment&amp;Management'!F47=1,CBS_DATABASE!C40,CBS_DATABASE!E40)</f>
        <v>Inform indirectly involved external stakeholders, if applicable.</v>
      </c>
      <c r="E47" s="535" t="str">
        <f>IF('1_Commitment&amp;Management'!F47=0,CBS_DATABASE!F40,CBS_DATABASE!D40)</f>
        <v xml:space="preserve">The municipality should decide to which extent its EnMS will be communicated externally. Usually the core elements of the EnMS are made public such as the Energy Policy, targets, action plan, and major energy performance indicators. </v>
      </c>
      <c r="F47" s="536"/>
      <c r="G47" s="536"/>
      <c r="H47" s="536"/>
      <c r="I47" s="537"/>
      <c r="J47" s="290" t="str">
        <f>IF('1_Commitment&amp;Management'!F47=0,CBS_DATABASE!G40,CBS_DATABASE!D40)</f>
        <v xml:space="preserve">Energy manager in collaboration with the energy management working group and public relations specialists. </v>
      </c>
      <c r="K47" s="290" t="str">
        <f>IF('1_Commitment&amp;Management'!F47=0,CBS_DATABASE!H40,CBS_DATABASE!D40)</f>
        <v>N.a.</v>
      </c>
    </row>
  </sheetData>
  <mergeCells count="27">
    <mergeCell ref="E34:I34"/>
    <mergeCell ref="E13:I13"/>
    <mergeCell ref="E14:I14"/>
    <mergeCell ref="E15:I15"/>
    <mergeCell ref="E16:I16"/>
    <mergeCell ref="E17:I17"/>
    <mergeCell ref="E23:I23"/>
    <mergeCell ref="E24:I24"/>
    <mergeCell ref="E25:I25"/>
    <mergeCell ref="E26:I26"/>
    <mergeCell ref="E27:I27"/>
    <mergeCell ref="E28:I28"/>
    <mergeCell ref="E18:I18"/>
    <mergeCell ref="E29:I29"/>
    <mergeCell ref="E35:I35"/>
    <mergeCell ref="E36:I36"/>
    <mergeCell ref="E37:I37"/>
    <mergeCell ref="E38:I38"/>
    <mergeCell ref="E39:I39"/>
    <mergeCell ref="E45:I45"/>
    <mergeCell ref="E46:I46"/>
    <mergeCell ref="E47:I47"/>
    <mergeCell ref="E40:I40"/>
    <mergeCell ref="E41:I41"/>
    <mergeCell ref="E42:I42"/>
    <mergeCell ref="E43:I43"/>
    <mergeCell ref="E44:I44"/>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8:N43"/>
  <sheetViews>
    <sheetView topLeftCell="A36" zoomScale="92" zoomScaleNormal="90" workbookViewId="0">
      <selection activeCell="C43" sqref="C43"/>
    </sheetView>
  </sheetViews>
  <sheetFormatPr baseColWidth="10" defaultColWidth="9.140625" defaultRowHeight="15" x14ac:dyDescent="0.25"/>
  <cols>
    <col min="1" max="1" width="9.140625" style="274"/>
    <col min="2" max="2" width="52.85546875" style="274" customWidth="1"/>
    <col min="3" max="3" width="8.140625" style="274" customWidth="1"/>
    <col min="4" max="4" width="36.7109375" style="274" customWidth="1"/>
    <col min="5" max="5" width="9.140625" style="274" customWidth="1"/>
    <col min="6" max="6" width="9.140625" style="274"/>
    <col min="7" max="7" width="9.140625" style="274" customWidth="1"/>
    <col min="8" max="8" width="9.140625" style="274"/>
    <col min="9" max="9" width="21.140625" style="274" customWidth="1"/>
    <col min="10" max="10" width="51.42578125" style="274" customWidth="1"/>
    <col min="11" max="11" width="46.7109375" style="274" customWidth="1"/>
    <col min="12" max="16384" width="9.140625" style="274"/>
  </cols>
  <sheetData>
    <row r="8" spans="1:14" ht="15.75" thickBot="1" x14ac:dyDescent="0.3"/>
    <row r="9" spans="1:14" s="275" customFormat="1" ht="21.75" thickTop="1" x14ac:dyDescent="0.35">
      <c r="B9" s="276" t="s">
        <v>192</v>
      </c>
      <c r="D9" s="276" t="str">
        <f>'2_EnergyPlanning'!B7</f>
        <v>Dimension of Capacity - ENERGY PLANNING</v>
      </c>
    </row>
    <row r="11" spans="1:14" ht="19.5" x14ac:dyDescent="0.35">
      <c r="B11" s="277" t="str">
        <f>'2_EnergyPlanning'!B10</f>
        <v xml:space="preserve">Regulatory Compliance </v>
      </c>
      <c r="D11" s="278"/>
      <c r="H11" s="278"/>
    </row>
    <row r="12" spans="1:14" ht="19.5" x14ac:dyDescent="0.35">
      <c r="A12" s="279"/>
      <c r="B12" s="280" t="s">
        <v>193</v>
      </c>
      <c r="C12" s="280" t="s">
        <v>194</v>
      </c>
      <c r="D12" s="281" t="s">
        <v>195</v>
      </c>
      <c r="E12" s="281"/>
      <c r="F12" s="282"/>
      <c r="G12" s="283" t="s">
        <v>6</v>
      </c>
      <c r="H12" s="282"/>
      <c r="I12" s="282"/>
      <c r="J12" s="284" t="s">
        <v>196</v>
      </c>
      <c r="K12" s="285" t="s">
        <v>189</v>
      </c>
    </row>
    <row r="13" spans="1:14" ht="63" x14ac:dyDescent="0.25">
      <c r="A13" s="286"/>
      <c r="B13" s="287" t="str">
        <f>'2_EnergyPlanning'!B13</f>
        <v>Review completed to determine legal (and other) requirements applicable to the the municipality (i.e. policy, strategy and action plan)</v>
      </c>
      <c r="C13" s="288" t="str">
        <f>IF('2_EnergyPlanning'!F13=1,"YES","NO")</f>
        <v>YES</v>
      </c>
      <c r="D13" s="289" t="str">
        <f>IF('2_EnergyPlanning'!F13=1,CBS_DATABASE!C45,CBS_DATABASE!E45)</f>
        <v xml:space="preserve">It seems that you fulfill this criteria. Consider suggestions for improvements in other sections </v>
      </c>
      <c r="E13" s="535" t="str">
        <f>IF('2_EnergyPlanning'!F13=0,CBS_DATABASE!F45,CBS_DATABASE!D45)</f>
        <v>N.a</v>
      </c>
      <c r="F13" s="536"/>
      <c r="G13" s="536"/>
      <c r="H13" s="536"/>
      <c r="I13" s="537"/>
      <c r="J13" s="290" t="str">
        <f>IF('2_EnergyPlanning'!F13=0,CBS_DATABASE!G45,CBS_DATABASE!D45)</f>
        <v>N.a</v>
      </c>
      <c r="K13" s="290" t="str">
        <f>IF('2_EnergyPlanning'!F13=0,CBS_DATABASE!H45,CBS_DATABASE!D45)</f>
        <v>N.a</v>
      </c>
      <c r="M13" s="291"/>
      <c r="N13" s="291"/>
    </row>
    <row r="14" spans="1:14" ht="48" customHeight="1" x14ac:dyDescent="0.25">
      <c r="B14" s="287" t="str">
        <f>'2_EnergyPlanning'!B14</f>
        <v>Relevant regulation communicated to responsible employees</v>
      </c>
      <c r="C14" s="288" t="str">
        <f>IF('2_EnergyPlanning'!F14=1,"YES","NO")</f>
        <v>YES</v>
      </c>
      <c r="D14" s="289" t="str">
        <f>IF('2_EnergyPlanning'!F14=1,CBS_DATABASE!C46,CBS_DATABASE!E46)</f>
        <v xml:space="preserve">It seems that you fulfill this criteria. Consider suggestions for improvements in other sections </v>
      </c>
      <c r="E14" s="535" t="str">
        <f>IF('2_EnergyPlanning'!F14=0,CBS_DATABASE!F46,CBS_DATABASE!D46)</f>
        <v>N.a</v>
      </c>
      <c r="F14" s="536"/>
      <c r="G14" s="536"/>
      <c r="H14" s="536"/>
      <c r="I14" s="537"/>
      <c r="J14" s="290" t="str">
        <f>IF('2_EnergyPlanning'!F14=0,CBS_DATABASE!G46,CBS_DATABASE!D46)</f>
        <v>N.a</v>
      </c>
      <c r="K14" s="290" t="str">
        <f>IF('2_EnergyPlanning'!F14=0,CBS_DATABASE!H46,CBS_DATABASE!D46)</f>
        <v>N.a</v>
      </c>
    </row>
    <row r="15" spans="1:14" ht="47.25" customHeight="1" x14ac:dyDescent="0.25">
      <c r="B15" s="287" t="str">
        <f>'2_EnergyPlanning'!B15</f>
        <v xml:space="preserve">Regular review/ revision of regulations </v>
      </c>
      <c r="C15" s="288" t="str">
        <f>IF('2_EnergyPlanning'!F15=1,"YES","NO")</f>
        <v>YES</v>
      </c>
      <c r="D15" s="289" t="str">
        <f>IF('2_EnergyPlanning'!F15=1,CBS_DATABASE!C47,CBS_DATABASE!E47)</f>
        <v xml:space="preserve">It seems that you fulfill this criteria. Consider suggestions for improvements in other sections </v>
      </c>
      <c r="E15" s="535" t="str">
        <f>IF('2_EnergyPlanning'!F15=0,CBS_DATABASE!F47,CBS_DATABASE!D47)</f>
        <v>N.a</v>
      </c>
      <c r="F15" s="536"/>
      <c r="G15" s="536"/>
      <c r="H15" s="536"/>
      <c r="I15" s="537"/>
      <c r="J15" s="290" t="str">
        <f>IF('2_EnergyPlanning'!F15=0,CBS_DATABASE!G47,CBS_DATABASE!D47)</f>
        <v>N.a</v>
      </c>
      <c r="K15" s="290" t="str">
        <f>IF('2_EnergyPlanning'!F15=0,CBS_DATABASE!H47,CBS_DATABASE!D47)</f>
        <v>N.a</v>
      </c>
    </row>
    <row r="16" spans="1:14" ht="31.5" customHeight="1" x14ac:dyDescent="0.25">
      <c r="B16" s="287" t="str">
        <f>'2_EnergyPlanning'!B16</f>
        <v xml:space="preserve"> The municipality is compliant with regulations or there is a clear plan for compliance</v>
      </c>
      <c r="C16" s="288" t="str">
        <f>IF('2_EnergyPlanning'!F16=1,"YES","NO")</f>
        <v>YES</v>
      </c>
      <c r="D16" s="289" t="str">
        <f>IF('2_EnergyPlanning'!F16=1,CBS_DATABASE!C48,CBS_DATABASE!E48)</f>
        <v xml:space="preserve">It seems that you fulfill this criteria. Consider suggestions for improvements in other sections </v>
      </c>
      <c r="E16" s="535" t="str">
        <f>IF('2_EnergyPlanning'!F16=0,CBS_DATABASE!F48,CBS_DATABASE!D48)</f>
        <v>N.a</v>
      </c>
      <c r="F16" s="536"/>
      <c r="G16" s="536"/>
      <c r="H16" s="536"/>
      <c r="I16" s="537"/>
      <c r="J16" s="290" t="str">
        <f>IF('2_EnergyPlanning'!F16=0,CBS_DATABASE!G48,CBS_DATABASE!D48)</f>
        <v>N.a</v>
      </c>
      <c r="K16" s="290" t="str">
        <f>IF('2_EnergyPlanning'!F16=0,CBS_DATABASE!H48,CBS_DATABASE!D48)</f>
        <v>N.a</v>
      </c>
    </row>
    <row r="19" spans="2:11" ht="19.5" x14ac:dyDescent="0.35">
      <c r="B19" s="277" t="str">
        <f>'2_EnergyPlanning'!B18</f>
        <v>Monitoring and Analyzing Energy Use</v>
      </c>
      <c r="D19" s="278"/>
      <c r="H19" s="278"/>
    </row>
    <row r="20" spans="2:11" ht="19.5" x14ac:dyDescent="0.35">
      <c r="B20" s="280" t="s">
        <v>193</v>
      </c>
      <c r="C20" s="280" t="s">
        <v>194</v>
      </c>
      <c r="D20" s="281" t="s">
        <v>195</v>
      </c>
      <c r="E20" s="281"/>
      <c r="F20" s="282"/>
      <c r="G20" s="283" t="s">
        <v>6</v>
      </c>
      <c r="H20" s="282"/>
      <c r="I20" s="282"/>
      <c r="J20" s="284" t="s">
        <v>196</v>
      </c>
      <c r="K20" s="285" t="s">
        <v>189</v>
      </c>
    </row>
    <row r="21" spans="2:11" ht="189" customHeight="1" x14ac:dyDescent="0.25">
      <c r="B21" s="287" t="str">
        <f>'2_EnergyPlanning'!B21</f>
        <v>Past and present energy use and consumption evaluated with appropriate energy performance indicators</v>
      </c>
      <c r="C21" s="288" t="str">
        <f>IF('2_EnergyPlanning'!F21=1,"YES","NO")</f>
        <v>YES</v>
      </c>
      <c r="D21" s="289" t="str">
        <f>IF('2_EnergyPlanning'!F21=1,CBS_DATABASE!C53,CBS_DATABASE!E53)</f>
        <v xml:space="preserve">It seems that you fulfill this criteria. Consider suggestions for improvements in other sections </v>
      </c>
      <c r="E21" s="535" t="str">
        <f>IF('2_EnergyPlanning'!F21=0,CBS_DATABASE!F53,CBS_DATABASE!D53)</f>
        <v>N.a</v>
      </c>
      <c r="F21" s="536"/>
      <c r="G21" s="536"/>
      <c r="H21" s="536"/>
      <c r="I21" s="537"/>
      <c r="J21" s="290" t="str">
        <f>IF('2_EnergyPlanning'!F21=0,CBS_DATABASE!G53,CBS_DATABASE!D53)</f>
        <v>N.a</v>
      </c>
      <c r="K21" s="290" t="str">
        <f>IF('2_EnergyPlanning'!F21=0,CBS_DATABASE!H53,CBS_DATABASE!D53)</f>
        <v>N.a</v>
      </c>
    </row>
    <row r="22" spans="2:11" ht="222" customHeight="1" x14ac:dyDescent="0.25">
      <c r="B22" s="287" t="str">
        <f>'2_EnergyPlanning'!B22</f>
        <v>Energy consumption monitored on a regular basis</v>
      </c>
      <c r="C22" s="288" t="str">
        <f>IF('2_EnergyPlanning'!F22=1,"YES","NO")</f>
        <v>YES</v>
      </c>
      <c r="D22" s="289" t="str">
        <f>IF('2_EnergyPlanning'!F22=1,CBS_DATABASE!C54,CBS_DATABASE!E54)</f>
        <v xml:space="preserve">It seems that you fulfill this criteria. Consider suggestions for improvements in other sections </v>
      </c>
      <c r="E22" s="535" t="str">
        <f>IF('2_EnergyPlanning'!F22=0,CBS_DATABASE!F54,CBS_DATABASE!D54)</f>
        <v>N.a</v>
      </c>
      <c r="F22" s="536"/>
      <c r="G22" s="536"/>
      <c r="H22" s="536"/>
      <c r="I22" s="537"/>
      <c r="J22" s="290" t="str">
        <f>IF('2_EnergyPlanning'!F22=0,CBS_DATABASE!G54,CBS_DATABASE!D54)</f>
        <v>N.a</v>
      </c>
      <c r="K22" s="290" t="str">
        <f>IF('2_EnergyPlanning'!F22=0,CBS_DATABASE!H54,CBS_DATABASE!D54)</f>
        <v>N.a</v>
      </c>
    </row>
    <row r="23" spans="2:11" ht="142.5" customHeight="1" x14ac:dyDescent="0.25">
      <c r="B23" s="287" t="str">
        <f>'2_EnergyPlanning'!B23</f>
        <v>Energy consumption analyzed against major energy performance indicators</v>
      </c>
      <c r="C23" s="288" t="str">
        <f>IF('2_EnergyPlanning'!F23=1,"YES","NO")</f>
        <v>YES</v>
      </c>
      <c r="D23" s="289" t="str">
        <f>IF('2_EnergyPlanning'!F23=1,CBS_DATABASE!C55,CBS_DATABASE!E55)</f>
        <v xml:space="preserve">It seems that you fulfill this criteria. Consider suggestions for improvements in other sections </v>
      </c>
      <c r="E23" s="535" t="str">
        <f>IF('2_EnergyPlanning'!F23=0,CBS_DATABASE!F55,CBS_DATABASE!D55)</f>
        <v>N.a</v>
      </c>
      <c r="F23" s="536"/>
      <c r="G23" s="536"/>
      <c r="H23" s="536"/>
      <c r="I23" s="537"/>
      <c r="J23" s="290" t="str">
        <f>IF('2_EnergyPlanning'!F23=0,CBS_DATABASE!G55,CBS_DATABASE!D55)</f>
        <v>N.a</v>
      </c>
      <c r="K23" s="290" t="str">
        <f>IF('2_EnergyPlanning'!F23=0,CBS_DATABASE!H55,CBS_DATABASE!D55)</f>
        <v>N.a</v>
      </c>
    </row>
    <row r="24" spans="2:11" ht="110.25" customHeight="1" x14ac:dyDescent="0.25">
      <c r="B24" s="287" t="str">
        <f>'2_EnergyPlanning'!B24</f>
        <v xml:space="preserve">Regular review/ revision of energy use and consumption </v>
      </c>
      <c r="C24" s="288" t="str">
        <f>IF('2_EnergyPlanning'!F24=1,"YES","NO")</f>
        <v>YES</v>
      </c>
      <c r="D24" s="289" t="str">
        <f>IF('2_EnergyPlanning'!F24=1,CBS_DATABASE!C56,CBS_DATABASE!E56)</f>
        <v xml:space="preserve">It seems that you fulfill this criteria. Consider suggestions for improvements in other sections </v>
      </c>
      <c r="E24" s="535" t="str">
        <f>IF('2_EnergyPlanning'!F24=0,CBS_DATABASE!F56,CBS_DATABASE!D56)</f>
        <v>N.a</v>
      </c>
      <c r="F24" s="536"/>
      <c r="G24" s="536"/>
      <c r="H24" s="536"/>
      <c r="I24" s="537"/>
      <c r="J24" s="290" t="str">
        <f>IF('2_EnergyPlanning'!F24=0,CBS_DATABASE!G56,CBS_DATABASE!D56)</f>
        <v>N.a</v>
      </c>
      <c r="K24" s="290" t="str">
        <f>IF('2_EnergyPlanning'!F24=0,CBS_DATABASE!H56,CBS_DATABASE!D56)</f>
        <v>N.a</v>
      </c>
    </row>
    <row r="25" spans="2:11" ht="111.75" customHeight="1" x14ac:dyDescent="0.25">
      <c r="B25" s="287" t="str">
        <f>'2_EnergyPlanning'!B25</f>
        <v>Energy performance communicated to top management on a regular basis</v>
      </c>
      <c r="C25" s="288" t="str">
        <f>IF('2_EnergyPlanning'!F25=1,"YES","NO")</f>
        <v>YES</v>
      </c>
      <c r="D25" s="289" t="str">
        <f>IF('2_EnergyPlanning'!F25=1,CBS_DATABASE!C57,CBS_DATABASE!E57)</f>
        <v xml:space="preserve">It seems that you fulfill this criteria. Consider suggestions for improvements in other sections </v>
      </c>
      <c r="E25" s="535" t="str">
        <f>IF('2_EnergyPlanning'!F25=0,CBS_DATABASE!F57,CBS_DATABASE!D57)</f>
        <v>N.a</v>
      </c>
      <c r="F25" s="536"/>
      <c r="G25" s="536"/>
      <c r="H25" s="536"/>
      <c r="I25" s="537"/>
      <c r="J25" s="290" t="str">
        <f>IF('2_EnergyPlanning'!F25=0,CBS_DATABASE!G57,CBS_DATABASE!D57)</f>
        <v>N.a</v>
      </c>
      <c r="K25" s="290" t="str">
        <f>IF('2_EnergyPlanning'!F25=0,CBS_DATABASE!H57,CBS_DATABASE!D57)</f>
        <v>N.a</v>
      </c>
    </row>
    <row r="26" spans="2:11" ht="143.25" customHeight="1" x14ac:dyDescent="0.25">
      <c r="B26" s="287" t="str">
        <f>'2_EnergyPlanning'!B26</f>
        <v>Documented energy consumption baseline in place with regular revision</v>
      </c>
      <c r="C26" s="288" t="str">
        <f>IF('2_EnergyPlanning'!F26=1,"YES","NO")</f>
        <v>NO</v>
      </c>
      <c r="D26" s="289" t="str">
        <f>IF('2_EnergyPlanning'!F26=1,CBS_DATABASE!C58,CBS_DATABASE!E58)</f>
        <v>Define a documented energy consumption baseline.</v>
      </c>
      <c r="E26" s="535" t="str">
        <f>IF('2_EnergyPlanning'!F26=0,CBS_DATABASE!F58,CBS_DATABASE!D58)</f>
        <v>Define a documented energy consumption baseline based on the results of energy use/consumption evaluation and the energy monitoring and analysis. Energy baseline is established based on the initial energy review and reflects a specified period of time (e.g. average specific energy consumption or CO2 emissions of past three years). Energy baseline is adjusted in case energy performance indicators no longer reflect energy use or there have been major changes affecting energy consumption.</v>
      </c>
      <c r="F26" s="536"/>
      <c r="G26" s="536"/>
      <c r="H26" s="536"/>
      <c r="I26" s="537"/>
      <c r="J26" s="290" t="str">
        <f>IF('2_EnergyPlanning'!F26=0,CBS_DATABASE!G58,CBS_DATABASE!D58)</f>
        <v>Responsible for activity implementation is energy manager or other employee set in charge of this task by top management.</v>
      </c>
      <c r="K26" s="290" t="str">
        <f>IF('2_EnergyPlanning'!F26=0,CBS_DATABASE!H58,CBS_DATABASE!D58)</f>
        <v>N.a.</v>
      </c>
    </row>
    <row r="27" spans="2:11" ht="63.75" customHeight="1" x14ac:dyDescent="0.25">
      <c r="B27" s="287" t="str">
        <f>'2_EnergyPlanning'!B27</f>
        <v xml:space="preserve">Energy consumption monitored against the baseline </v>
      </c>
      <c r="C27" s="288" t="str">
        <f>IF('2_EnergyPlanning'!F27=1,"YES","NO")</f>
        <v>NO</v>
      </c>
      <c r="D27" s="289" t="str">
        <f>IF('2_EnergyPlanning'!F27=1,CBS_DATABASE!C59,CBS_DATABASE!E59)</f>
        <v>Ensure that energy consumption baseline is available and energy consumption is regularly monitored against the baseline.</v>
      </c>
      <c r="E27" s="535" t="str">
        <f>IF('2_EnergyPlanning'!F27=0,CBS_DATABASE!F59,CBS_DATABASE!D59)</f>
        <v>Ensure that documented energy consumption baseline is available and set a responsible employee (typically the energy manager) for regular monitoring of current energy consumption data against the baseline.</v>
      </c>
      <c r="F27" s="536"/>
      <c r="G27" s="536"/>
      <c r="H27" s="536"/>
      <c r="I27" s="537"/>
      <c r="J27" s="290" t="str">
        <f>IF('2_EnergyPlanning'!F27=0,CBS_DATABASE!G59,CBS_DATABASE!D59)</f>
        <v>Responsible for activity implementation is energy manager or other employee set in charge of this task by top management.</v>
      </c>
      <c r="K27" s="290" t="str">
        <f>IF('2_EnergyPlanning'!F27=0,CBS_DATABASE!H59,CBS_DATABASE!D59)</f>
        <v>N.a.</v>
      </c>
    </row>
    <row r="28" spans="2:11" ht="222" customHeight="1" x14ac:dyDescent="0.25">
      <c r="B28" s="287" t="str">
        <f>'2_EnergyPlanning'!B28</f>
        <v xml:space="preserve">Areas of significant energy use identified based on energy analysis </v>
      </c>
      <c r="C28" s="288" t="str">
        <f>IF('2_EnergyPlanning'!F28=1,"YES","NO")</f>
        <v>YES</v>
      </c>
      <c r="D28" s="289" t="str">
        <f>IF('2_EnergyPlanning'!F28=1,CBS_DATABASE!C60,CBS_DATABASE!E60)</f>
        <v xml:space="preserve">It seems that you fulfill this criteria. Consider suggestions for improvements in other sections </v>
      </c>
      <c r="E28" s="535" t="str">
        <f>IF('2_EnergyPlanning'!F28=0,CBS_DATABASE!F60,CBS_DATABASE!D60)</f>
        <v>N.a</v>
      </c>
      <c r="F28" s="536"/>
      <c r="G28" s="536"/>
      <c r="H28" s="536"/>
      <c r="I28" s="537"/>
      <c r="J28" s="290" t="str">
        <f>IF('2_EnergyPlanning'!F28=0,CBS_DATABASE!G60,CBS_DATABASE!D60)</f>
        <v>N.a</v>
      </c>
      <c r="K28" s="290" t="str">
        <f>IF('2_EnergyPlanning'!F28=0,CBS_DATABASE!H60,CBS_DATABASE!D60)</f>
        <v>N.a</v>
      </c>
    </row>
    <row r="29" spans="2:11" ht="96" customHeight="1" x14ac:dyDescent="0.25">
      <c r="B29" s="287" t="str">
        <f>'2_EnergyPlanning'!B29</f>
        <v xml:space="preserve">Possibilities to improve energy consumption identified </v>
      </c>
      <c r="C29" s="288" t="str">
        <f>IF('2_EnergyPlanning'!F29=1,"YES","NO")</f>
        <v>YES</v>
      </c>
      <c r="D29" s="289" t="str">
        <f>IF('2_EnergyPlanning'!F29=1,CBS_DATABASE!C61,CBS_DATABASE!E61)</f>
        <v xml:space="preserve">It seems that you fulfill this criteria. Consider suggestions for improvements in other sections </v>
      </c>
      <c r="E29" s="535" t="str">
        <f>IF('2_EnergyPlanning'!F29=0,CBS_DATABASE!F61,CBS_DATABASE!D61)</f>
        <v>N.a</v>
      </c>
      <c r="F29" s="536"/>
      <c r="G29" s="536"/>
      <c r="H29" s="536"/>
      <c r="I29" s="537"/>
      <c r="J29" s="290" t="str">
        <f>IF('2_EnergyPlanning'!F29=0,CBS_DATABASE!G61,CBS_DATABASE!D61)</f>
        <v>N.a</v>
      </c>
      <c r="K29" s="290" t="str">
        <f>IF('2_EnergyPlanning'!F29=0,CBS_DATABASE!H61,CBS_DATABASE!D61)</f>
        <v>N.a</v>
      </c>
    </row>
    <row r="30" spans="2:11" ht="112.5" customHeight="1" x14ac:dyDescent="0.25">
      <c r="B30" s="287" t="str">
        <f>'2_EnergyPlanning'!B30</f>
        <v>Possibilities to improve energy consumption prioritized</v>
      </c>
      <c r="C30" s="288" t="str">
        <f>IF('2_EnergyPlanning'!F30=1,"YES","NO")</f>
        <v>NO</v>
      </c>
      <c r="D30" s="289" t="str">
        <f>IF('2_EnergyPlanning'!F30=1,CBS_DATABASE!C62,CBS_DATABASE!E62)</f>
        <v>Prioritize the identified energy consumption improvement possibilities.</v>
      </c>
      <c r="E30" s="535" t="str">
        <f>IF('2_EnergyPlanning'!F30=0,CBS_DATABASE!F62,CBS_DATABASE!D62)</f>
        <v>Energy consumption improvement possibilities may be prioritized based on their calculated savings potential, as well as the potential impact on CO2 emission reduction and other factors. The choice of the main decision criteria and the priority sequence should be decided by discussion between the energy manager, top management and the local energy management working group.</v>
      </c>
      <c r="F30" s="536"/>
      <c r="G30" s="536"/>
      <c r="H30" s="536"/>
      <c r="I30" s="537"/>
      <c r="J30" s="290" t="str">
        <f>IF('2_EnergyPlanning'!F30=0,CBS_DATABASE!G62,CBS_DATABASE!D62)</f>
        <v>Top management in close collaboration with the energy manager and the local energy management working group.</v>
      </c>
      <c r="K30" s="290" t="str">
        <f>IF('2_EnergyPlanning'!F30=0,CBS_DATABASE!H62,CBS_DATABASE!D62)</f>
        <v>N.a.</v>
      </c>
    </row>
    <row r="31" spans="2:11" ht="64.5" customHeight="1" x14ac:dyDescent="0.25">
      <c r="B31" s="287" t="str">
        <f>'2_EnergyPlanning'!B31</f>
        <v>CO2 emissions calculated</v>
      </c>
      <c r="C31" s="288" t="str">
        <f>IF('2_EnergyPlanning'!F31=1,"YES","NO")</f>
        <v>NO</v>
      </c>
      <c r="D31" s="289" t="str">
        <f>IF('2_EnergyPlanning'!F31=1,CBS_DATABASE!C63,CBS_DATABASE!E63)</f>
        <v>Calculate CO2 emissions from energy use.</v>
      </c>
      <c r="E31" s="535" t="str">
        <f>IF('2_EnergyPlanning'!F31=0,CBS_DATABASE!F63,CBS_DATABASE!D63)</f>
        <v xml:space="preserve">CO2 emissions (as CO2 equivalent of GHGs) may be calculated by accounting for total energy use and the CO2 emission factor for specific fuel (fuels used) for heating and national (or regional) CO2 emission factor for electricity use. </v>
      </c>
      <c r="F31" s="536"/>
      <c r="G31" s="536"/>
      <c r="H31" s="536"/>
      <c r="I31" s="537"/>
      <c r="J31" s="290" t="str">
        <f>IF('2_EnergyPlanning'!F31=0,CBS_DATABASE!G63,CBS_DATABASE!D63)</f>
        <v>Responsible for activity implementation is energy manager or other employee set in charge of this task by top management.</v>
      </c>
      <c r="K31" s="290" t="str">
        <f>IF('2_EnergyPlanning'!F31=0,CBS_DATABASE!H63,CBS_DATABASE!D63)</f>
        <v>N.a.</v>
      </c>
    </row>
    <row r="32" spans="2:11" ht="144" customHeight="1" x14ac:dyDescent="0.25">
      <c r="B32" s="287" t="str">
        <f>'2_EnergyPlanning'!B32</f>
        <v>Future energy use and CO2 emissions estimated</v>
      </c>
      <c r="C32" s="288" t="str">
        <f>IF('2_EnergyPlanning'!F32=1,"YES","NO")</f>
        <v>NO</v>
      </c>
      <c r="D32" s="289" t="str">
        <f>IF('2_EnergyPlanning'!F32=1,CBS_DATABASE!C64,CBS_DATABASE!E64)</f>
        <v>Estimate future energy use and CO2 emissions.</v>
      </c>
      <c r="E32" s="535" t="str">
        <f>IF('2_EnergyPlanning'!F32=0,CBS_DATABASE!F64,CBS_DATABASE!D64)</f>
        <v>Based on performed past energy consumption analysis and accounting for the selected energy consumption improvement options and their predicted savings, estimate future energy use and calculate CO2 emissions. Trendline function in MS Excel may be used to initially forecast the future energy consumption based on past energy consumption data and without new savings. After that, the potential savings may be calculated based on the predicted savings of selected strategies.</v>
      </c>
      <c r="F32" s="536"/>
      <c r="G32" s="536"/>
      <c r="H32" s="536"/>
      <c r="I32" s="537"/>
      <c r="J32" s="290" t="str">
        <f>IF('2_EnergyPlanning'!F32=0,CBS_DATABASE!G64,CBS_DATABASE!D64)</f>
        <v>Responsible for activity implementation is energy manager or other employee set in charge of this task by top management.</v>
      </c>
      <c r="K32" s="290" t="str">
        <f>IF('2_EnergyPlanning'!F32=0,CBS_DATABASE!H64,CBS_DATABASE!D64)</f>
        <v>N.a.</v>
      </c>
    </row>
    <row r="35" spans="2:11" ht="19.5" x14ac:dyDescent="0.35">
      <c r="B35" s="277" t="str">
        <f>'2_EnergyPlanning'!B34</f>
        <v>Target Setting</v>
      </c>
      <c r="D35" s="278"/>
      <c r="H35" s="278"/>
    </row>
    <row r="36" spans="2:11" ht="19.5" x14ac:dyDescent="0.35">
      <c r="B36" s="280" t="s">
        <v>193</v>
      </c>
      <c r="C36" s="280" t="s">
        <v>194</v>
      </c>
      <c r="D36" s="281" t="s">
        <v>195</v>
      </c>
      <c r="E36" s="281"/>
      <c r="F36" s="282"/>
      <c r="G36" s="283" t="s">
        <v>6</v>
      </c>
      <c r="H36" s="282"/>
      <c r="I36" s="282"/>
      <c r="J36" s="284" t="s">
        <v>196</v>
      </c>
      <c r="K36" s="285" t="s">
        <v>189</v>
      </c>
    </row>
    <row r="37" spans="2:11" ht="82.5" customHeight="1" x14ac:dyDescent="0.25">
      <c r="B37" s="287" t="str">
        <f>'2_EnergyPlanning'!B37</f>
        <v xml:space="preserve">Documented energy saving targets </v>
      </c>
      <c r="C37" s="288" t="str">
        <f>IF('2_EnergyPlanning'!F37=1,"YES","NO")</f>
        <v>NO</v>
      </c>
      <c r="D37" s="289" t="str">
        <f>IF('2_EnergyPlanning'!F37=1,CBS_DATABASE!C69,CBS_DATABASE!E69)</f>
        <v xml:space="preserve">Develop documented energy saving targets. </v>
      </c>
      <c r="E37" s="535" t="str">
        <f>IF('2_EnergyPlanning'!F37=0,CBS_DATABASE!F69,CBS_DATABASE!D69)</f>
        <v>Set the energy use improvement targets based on conclusions from the previously performed energy analysis, municipality’s overall development strategy and available funding. The targets should aim to be SMART: Specific, Measurable, Attainable, Realistic and Time bound.</v>
      </c>
      <c r="F37" s="536"/>
      <c r="G37" s="536"/>
      <c r="H37" s="536"/>
      <c r="I37" s="537"/>
      <c r="J37" s="290" t="str">
        <f>IF('2_EnergyPlanning'!F37=0,CBS_DATABASE!G69,CBS_DATABASE!D69)</f>
        <v>Top management in close collaboration with the local energy management working group and energy manager.</v>
      </c>
      <c r="K37" s="290" t="str">
        <f>IF('2_EnergyPlanning'!F37=0,CBS_DATABASE!H69,CBS_DATABASE!D69)</f>
        <v>N.a.</v>
      </c>
    </row>
    <row r="38" spans="2:11" ht="50.25" customHeight="1" x14ac:dyDescent="0.25">
      <c r="B38" s="287" t="str">
        <f>'2_EnergyPlanning'!B38</f>
        <v xml:space="preserve">Targets consistent with Energy Policy/ Strategy </v>
      </c>
      <c r="C38" s="288" t="str">
        <f>IF('2_EnergyPlanning'!F38=1,"YES","NO")</f>
        <v>NO</v>
      </c>
      <c r="D38" s="289" t="str">
        <f>IF('2_EnergyPlanning'!F38=1,CBS_DATABASE!C70,CBS_DATABASE!E70)</f>
        <v>Re-evaluate the set targets to ensure compliance with Energy Policy/ Strategy.</v>
      </c>
      <c r="E38" s="535" t="str">
        <f>IF('2_EnergyPlanning'!F38=0,CBS_DATABASE!F70,CBS_DATABASE!D70)</f>
        <v>Ensure that Energy Policy/ Strategy is in place. Re-evaluate the set targets to ensure compliance with Energy Policy/ Strategy.</v>
      </c>
      <c r="F38" s="536"/>
      <c r="G38" s="536"/>
      <c r="H38" s="536"/>
      <c r="I38" s="537"/>
      <c r="J38" s="290" t="str">
        <f>IF('2_EnergyPlanning'!F38=0,CBS_DATABASE!G70,CBS_DATABASE!D70)</f>
        <v>Top management in close collaboration with the local energy management working group and energy manager.</v>
      </c>
      <c r="K38" s="290" t="str">
        <f>IF('2_EnergyPlanning'!F38=0,CBS_DATABASE!H70,CBS_DATABASE!D70)</f>
        <v>N.a.</v>
      </c>
    </row>
    <row r="39" spans="2:11" ht="35.25" customHeight="1" x14ac:dyDescent="0.25">
      <c r="B39" s="287" t="str">
        <f>'2_EnergyPlanning'!B39</f>
        <v xml:space="preserve">Targets based on energy performance analysis </v>
      </c>
      <c r="C39" s="288" t="str">
        <f>IF('2_EnergyPlanning'!F39=1,"YES","NO")</f>
        <v>NO</v>
      </c>
      <c r="D39" s="289" t="str">
        <f>IF('2_EnergyPlanning'!F39=1,CBS_DATABASE!C71,CBS_DATABASE!E71)</f>
        <v>Re-evaluate the set targets to ensure compliance with energy performance analysis.</v>
      </c>
      <c r="E39" s="535" t="str">
        <f>IF('2_EnergyPlanning'!F39=0,CBS_DATABASE!F71,CBS_DATABASE!D71)</f>
        <v xml:space="preserve">Ensure that energy performance analysis has been performed. Account for its outcomes when target setting. </v>
      </c>
      <c r="F39" s="536"/>
      <c r="G39" s="536"/>
      <c r="H39" s="536"/>
      <c r="I39" s="537"/>
      <c r="J39" s="290" t="str">
        <f>IF('2_EnergyPlanning'!F39=0,CBS_DATABASE!G71,CBS_DATABASE!D71)</f>
        <v>Top management in close collaboration with the local energy management working group and energy manager.</v>
      </c>
      <c r="K39" s="290" t="str">
        <f>IF('2_EnergyPlanning'!F39=0,CBS_DATABASE!H71,CBS_DATABASE!D71)</f>
        <v>N.a.</v>
      </c>
    </row>
    <row r="40" spans="2:11" ht="97.5" customHeight="1" x14ac:dyDescent="0.25">
      <c r="B40" s="287" t="str">
        <f>'2_EnergyPlanning'!B40</f>
        <v>Financial, operational and business conditions, technological options and views of interested stakeholders considered</v>
      </c>
      <c r="C40" s="288" t="str">
        <f>IF('2_EnergyPlanning'!F40=1,"YES","NO")</f>
        <v>NO</v>
      </c>
      <c r="D40" s="289" t="str">
        <f>IF('2_EnergyPlanning'!F40=1,CBS_DATABASE!C72,CBS_DATABASE!E72)</f>
        <v>Ensure consultation meetings with interested stakeholders.</v>
      </c>
      <c r="E40" s="535" t="str">
        <f>IF('2_EnergyPlanning'!F40=0,CBS_DATABASE!F72,CBS_DATABASE!D72)</f>
        <v xml:space="preserve">During target setting (or updating) implement consultation meetings between the local energy management working group, energy manager, top management and other stakeholders to consider financial, operational and business conditions, technological options and views of interested stakeholders. </v>
      </c>
      <c r="F40" s="536"/>
      <c r="G40" s="536"/>
      <c r="H40" s="536"/>
      <c r="I40" s="537"/>
      <c r="J40" s="290" t="str">
        <f>IF('2_EnergyPlanning'!F40=0,CBS_DATABASE!G72,CBS_DATABASE!D72)</f>
        <v>Local energy management working group and energy manager.</v>
      </c>
      <c r="K40" s="290" t="str">
        <f>IF('2_EnergyPlanning'!F40=0,CBS_DATABASE!H72,CBS_DATABASE!D72)</f>
        <v>N.a.</v>
      </c>
    </row>
    <row r="41" spans="2:11" ht="97.5" customHeight="1" x14ac:dyDescent="0.25">
      <c r="B41" s="287" t="str">
        <f>'2_EnergyPlanning'!B41</f>
        <v>Targets are reviewed and revised (if applicable) on a regular basis</v>
      </c>
      <c r="C41" s="288" t="str">
        <f>IF('2_EnergyPlanning'!F41=1,"YES","NO")</f>
        <v>NO</v>
      </c>
      <c r="D41" s="289" t="str">
        <f>IF('2_EnergyPlanning'!F41=1,CBS_DATABASE!C73,CBS_DATABASE!E73)</f>
        <v>Establish a regular and documented review and revision of targets.</v>
      </c>
      <c r="E41" s="535" t="str">
        <f>IF('2_EnergyPlanning'!F41=0,CBS_DATABASE!F73,CBS_DATABASE!D73)</f>
        <v xml:space="preserve">Implement regular (e.g. annual) review meetings between the local energy management working group, energy manager and the top management to perform review and analysis of the implemented strategy and targets. Revise the set targets if necessary, account for the newest version of Energy Policy/ Strategy and energy performance analysis. </v>
      </c>
      <c r="F41" s="536"/>
      <c r="G41" s="536"/>
      <c r="H41" s="536"/>
      <c r="I41" s="537"/>
      <c r="J41" s="290" t="str">
        <f>IF('2_EnergyPlanning'!F41=0,CBS_DATABASE!G73,CBS_DATABASE!D73)</f>
        <v>Top management in close collaboration with the local energy management working group and energy manager.</v>
      </c>
      <c r="K41" s="290" t="str">
        <f>IF('2_EnergyPlanning'!F41=0,CBS_DATABASE!H73,CBS_DATABASE!D73)</f>
        <v>N.a.</v>
      </c>
    </row>
    <row r="42" spans="2:11" ht="81" customHeight="1" x14ac:dyDescent="0.25">
      <c r="B42" s="287" t="str">
        <f>'2_EnergyPlanning'!B42</f>
        <v xml:space="preserve">Documented Action Plan consistent with targets </v>
      </c>
      <c r="C42" s="288" t="str">
        <f>IF('2_EnergyPlanning'!F42=1,"YES","NO")</f>
        <v>YES</v>
      </c>
      <c r="D42" s="289" t="str">
        <f>IF('2_EnergyPlanning'!F42=1,CBS_DATABASE!C74,CBS_DATABASE!E74)</f>
        <v xml:space="preserve">It seems that you fulfill this criteria. Consider suggestions for improvements in other sections </v>
      </c>
      <c r="E42" s="535" t="str">
        <f>IF('2_EnergyPlanning'!F42=0,CBS_DATABASE!F74,CBS_DATABASE!D74)</f>
        <v>N.a</v>
      </c>
      <c r="F42" s="536"/>
      <c r="G42" s="536"/>
      <c r="H42" s="536"/>
      <c r="I42" s="537"/>
      <c r="J42" s="290" t="str">
        <f>IF('2_EnergyPlanning'!F42=0,CBS_DATABASE!G74,CBS_DATABASE!D74)</f>
        <v>N.a</v>
      </c>
      <c r="K42" s="290" t="str">
        <f>IF('2_EnergyPlanning'!F42=0,CBS_DATABASE!H74,CBS_DATABASE!D74)</f>
        <v>N.a</v>
      </c>
    </row>
    <row r="43" spans="2:11" ht="114.75" customHeight="1" x14ac:dyDescent="0.25">
      <c r="B43" s="287" t="str">
        <f>'2_EnergyPlanning'!B43</f>
        <v>The Action Plan includes regular revision and updates</v>
      </c>
      <c r="C43" s="288" t="str">
        <f>IF('2_EnergyPlanning'!F43=1,"YES","NO")</f>
        <v>YES</v>
      </c>
      <c r="D43" s="289" t="str">
        <f>IF('2_EnergyPlanning'!F43=1,CBS_DATABASE!C75,CBS_DATABASE!E75)</f>
        <v xml:space="preserve">It seems that you fulfill this criteria. Consider suggestions for improvements in other sections </v>
      </c>
      <c r="E43" s="535" t="str">
        <f>IF('2_EnergyPlanning'!F43=0,CBS_DATABASE!F75,CBS_DATABASE!D75)</f>
        <v>N.a</v>
      </c>
      <c r="F43" s="536"/>
      <c r="G43" s="536"/>
      <c r="H43" s="536"/>
      <c r="I43" s="537"/>
      <c r="J43" s="290" t="str">
        <f>IF('2_EnergyPlanning'!F43=0,CBS_DATABASE!G75,CBS_DATABASE!D75)</f>
        <v>N.a</v>
      </c>
      <c r="K43" s="290" t="str">
        <f>IF('2_EnergyPlanning'!F43=0,CBS_DATABASE!H75,CBS_DATABASE!D75)</f>
        <v>N.a</v>
      </c>
    </row>
  </sheetData>
  <mergeCells count="23">
    <mergeCell ref="E27:I27"/>
    <mergeCell ref="E28:I28"/>
    <mergeCell ref="E29:I29"/>
    <mergeCell ref="E30:I30"/>
    <mergeCell ref="E13:I13"/>
    <mergeCell ref="E14:I14"/>
    <mergeCell ref="E15:I15"/>
    <mergeCell ref="E16:I16"/>
    <mergeCell ref="E21:I21"/>
    <mergeCell ref="E22:I22"/>
    <mergeCell ref="E23:I23"/>
    <mergeCell ref="E24:I24"/>
    <mergeCell ref="E25:I25"/>
    <mergeCell ref="E26:I26"/>
    <mergeCell ref="E42:I42"/>
    <mergeCell ref="E43:I43"/>
    <mergeCell ref="E31:I31"/>
    <mergeCell ref="E32:I32"/>
    <mergeCell ref="E38:I38"/>
    <mergeCell ref="E39:I39"/>
    <mergeCell ref="E40:I40"/>
    <mergeCell ref="E41:I41"/>
    <mergeCell ref="E37:I3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8:N52"/>
  <sheetViews>
    <sheetView topLeftCell="A44" zoomScale="84" zoomScaleNormal="90" workbookViewId="0">
      <selection activeCell="B9" sqref="B9"/>
    </sheetView>
  </sheetViews>
  <sheetFormatPr baseColWidth="10" defaultColWidth="9.140625" defaultRowHeight="15" x14ac:dyDescent="0.25"/>
  <cols>
    <col min="1" max="1" width="9.140625" style="274"/>
    <col min="2" max="2" width="50.85546875" style="274" customWidth="1"/>
    <col min="3" max="3" width="8.140625" style="274" customWidth="1"/>
    <col min="4" max="4" width="36.7109375" style="274" customWidth="1"/>
    <col min="5" max="5" width="9.140625" style="274" customWidth="1"/>
    <col min="6" max="6" width="9.140625" style="274"/>
    <col min="7" max="7" width="9.140625" style="274" customWidth="1"/>
    <col min="8" max="8" width="9.140625" style="274"/>
    <col min="9" max="9" width="21.140625" style="274" customWidth="1"/>
    <col min="10" max="10" width="51.42578125" style="274" customWidth="1"/>
    <col min="11" max="11" width="46.7109375" style="274" customWidth="1"/>
    <col min="12" max="16384" width="9.140625" style="274"/>
  </cols>
  <sheetData>
    <row r="8" spans="1:14" ht="15.75" thickBot="1" x14ac:dyDescent="0.3"/>
    <row r="9" spans="1:14" s="275" customFormat="1" ht="21.75" thickTop="1" x14ac:dyDescent="0.35">
      <c r="B9" s="276" t="s">
        <v>192</v>
      </c>
      <c r="D9" s="276" t="str">
        <f>'3_Implementation'!B7</f>
        <v>Dimension of Capacity - IMPLEMENTATION</v>
      </c>
    </row>
    <row r="11" spans="1:14" ht="19.5" x14ac:dyDescent="0.35">
      <c r="B11" s="277" t="str">
        <f>'3_Implementation'!$B$10</f>
        <v xml:space="preserve">Communication </v>
      </c>
      <c r="D11" s="278"/>
      <c r="H11" s="278"/>
    </row>
    <row r="12" spans="1:14" ht="19.5" x14ac:dyDescent="0.35">
      <c r="A12" s="279"/>
      <c r="B12" s="280" t="s">
        <v>193</v>
      </c>
      <c r="C12" s="280" t="s">
        <v>194</v>
      </c>
      <c r="D12" s="281" t="s">
        <v>195</v>
      </c>
      <c r="E12" s="281"/>
      <c r="F12" s="282"/>
      <c r="G12" s="283" t="s">
        <v>6</v>
      </c>
      <c r="H12" s="282"/>
      <c r="I12" s="282"/>
      <c r="J12" s="284" t="s">
        <v>196</v>
      </c>
      <c r="K12" s="285" t="s">
        <v>189</v>
      </c>
    </row>
    <row r="13" spans="1:14" ht="126" customHeight="1" x14ac:dyDescent="0.25">
      <c r="A13" s="286"/>
      <c r="B13" s="287" t="str">
        <f>'3_Implementation'!B13</f>
        <v>Energy Policy, targets and energy performance regularly communicated internally to all employees</v>
      </c>
      <c r="C13" s="288" t="str">
        <f>IF('3_Implementation'!F13=1,"YES","NO")</f>
        <v>NO</v>
      </c>
      <c r="D13" s="289" t="str">
        <f>IF('3_Implementation'!F13=1,CBS_DATABASE!C80,CBS_DATABASE!E80)</f>
        <v xml:space="preserve">Communicate your municipality's EnMS to all employees. </v>
      </c>
      <c r="E13" s="535" t="str">
        <f>IF('3_Implementation'!F13=0,CBS_DATABASE!F80,CBS_DATABASE!D80)</f>
        <v xml:space="preserve">In accordance with the ISO 50001 Energy management standard the municipality should communicate its Energy Policy, energy performance and EnMS internally. This can be done in the beginning of work relationship with new employees and during annual general meetings or division meetings with existing employees. Additionally, a representative Energy Policy document can be placed in a visible place for everyone. </v>
      </c>
      <c r="F13" s="536"/>
      <c r="G13" s="536"/>
      <c r="H13" s="536"/>
      <c r="I13" s="537"/>
      <c r="J13" s="290" t="str">
        <f>IF('3_Implementation'!F13=0,CBS_DATABASE!G80,CBS_DATABASE!D80)</f>
        <v xml:space="preserve">Local energy management working group in collaboration with top management. </v>
      </c>
      <c r="K13" s="290" t="str">
        <f>IF('3_Implementation'!F13=0,CBS_DATABASE!H80,CBS_DATABASE!D80)</f>
        <v>N.a.</v>
      </c>
      <c r="M13" s="291"/>
      <c r="N13" s="291"/>
    </row>
    <row r="14" spans="1:14" ht="127.5" customHeight="1" x14ac:dyDescent="0.25">
      <c r="B14" s="287" t="str">
        <f>'3_Implementation'!B14</f>
        <v>A process is established by which any employee can make comments and/ or suggest improvements</v>
      </c>
      <c r="C14" s="288" t="str">
        <f>IF('3_Implementation'!F14=1,"YES","NO")</f>
        <v>NO</v>
      </c>
      <c r="D14" s="289" t="str">
        <f>IF('3_Implementation'!F14=1,CBS_DATABASE!C81,CBS_DATABASE!E81)</f>
        <v>Develop a procedure for internal communication regarding the EnMS.</v>
      </c>
      <c r="E14" s="535" t="str">
        <f>IF('3_Implementation'!F14=0,CBS_DATABASE!F81,CBS_DATABASE!D81)</f>
        <v>Each municipality employee should have an opportunity to comment and give feedback about the municipality's EnMS. Usually there is a feedback form available for all employees that is sent to the responsible person (e.g. energy manager); the responsible person then registers all received comments and decides on follow-up actions. The responsible person informs top management about the received feedback at least once per six months or more often, if necessary.</v>
      </c>
      <c r="F14" s="536"/>
      <c r="G14" s="536"/>
      <c r="H14" s="536"/>
      <c r="I14" s="537"/>
      <c r="J14" s="290" t="str">
        <f>IF('3_Implementation'!F14=0,CBS_DATABASE!G81,CBS_DATABASE!D81)</f>
        <v xml:space="preserve">Energy manager. </v>
      </c>
      <c r="K14" s="290" t="str">
        <f>IF('3_Implementation'!F14=0,CBS_DATABASE!H81,CBS_DATABASE!D81)</f>
        <v>N.a.</v>
      </c>
    </row>
    <row r="15" spans="1:14" ht="80.25" customHeight="1" x14ac:dyDescent="0.25">
      <c r="B15" s="287" t="str">
        <f>'3_Implementation'!B15</f>
        <v>Energy Policy, targets and energy performance are regularly communicated externally</v>
      </c>
      <c r="C15" s="288" t="str">
        <f>IF('3_Implementation'!F15=1,"YES","NO")</f>
        <v>NO</v>
      </c>
      <c r="D15" s="289" t="str">
        <f>IF('3_Implementation'!F15=1,CBS_DATABASE!C82,CBS_DATABASE!E82)</f>
        <v xml:space="preserve">Communicate your municipality’s EnMS externally. </v>
      </c>
      <c r="E15" s="535" t="str">
        <f>IF('3_Implementation'!F15=0,CBS_DATABASE!F82,CBS_DATABASE!D82)</f>
        <v xml:space="preserve">If your municipality has decided to communicate externally its EnMS it should be done on a regular basis. You can choose different media: the website, local press and TV etc.to inform local society about the implementation progress of your EnMS. </v>
      </c>
      <c r="F15" s="536"/>
      <c r="G15" s="536"/>
      <c r="H15" s="536"/>
      <c r="I15" s="537"/>
      <c r="J15" s="290" t="str">
        <f>IF('3_Implementation'!F15=0,CBS_DATABASE!G82,CBS_DATABASE!D82)</f>
        <v xml:space="preserve">Energy manager, public relations department/ specialists. </v>
      </c>
      <c r="K15" s="290" t="str">
        <f>IF('3_Implementation'!F15=0,CBS_DATABASE!H82,CBS_DATABASE!D82)</f>
        <v>N.a.</v>
      </c>
    </row>
    <row r="18" spans="2:11" ht="19.5" x14ac:dyDescent="0.35">
      <c r="B18" s="277" t="str">
        <f>'3_Implementation'!$B$17</f>
        <v>Documentation</v>
      </c>
      <c r="D18" s="278"/>
      <c r="H18" s="278"/>
    </row>
    <row r="19" spans="2:11" ht="19.5" x14ac:dyDescent="0.35">
      <c r="B19" s="280" t="s">
        <v>193</v>
      </c>
      <c r="C19" s="280" t="s">
        <v>194</v>
      </c>
      <c r="D19" s="281" t="s">
        <v>195</v>
      </c>
      <c r="E19" s="281"/>
      <c r="F19" s="282"/>
      <c r="G19" s="283" t="s">
        <v>6</v>
      </c>
      <c r="H19" s="282"/>
      <c r="I19" s="282"/>
      <c r="J19" s="284" t="s">
        <v>196</v>
      </c>
      <c r="K19" s="285" t="s">
        <v>189</v>
      </c>
    </row>
    <row r="20" spans="2:11" ht="205.5" customHeight="1" x14ac:dyDescent="0.25">
      <c r="B20" s="287" t="str">
        <f>'3_Implementation'!B20</f>
        <v>Core elements of the energy management system are documented in paper, electronic or other medium</v>
      </c>
      <c r="C20" s="288" t="str">
        <f>IF('3_Implementation'!F20=1,"YES","NO")</f>
        <v>YES</v>
      </c>
      <c r="D20" s="289" t="str">
        <f>IF('3_Implementation'!F21=1,CBS_DATABASE!C87,CBS_DATABASE!E87)</f>
        <v xml:space="preserve">Organize EnMS in your municipality by developing necessary procedures and processes.  </v>
      </c>
      <c r="E20" s="535" t="str">
        <f>IF('3_Implementation'!F21=0,CBS_DATABASE!F87,CBS_DATABASE!D87)</f>
        <v xml:space="preserve">In order to avoid chaos and ensure the continuity of the whole process, the municipality must establish a structure and define responsibilities of the parties involved (employees of the organization responsible for the various fields). In this way, by introducing standardization of processes along with the energy management system, durability and progress towards continuous improvement is ensured. The EnMS documentation includes: (i) the Energy Policy, (ii) the scope and boundaries of the energy management system, (iii) objectives, targets and action plans, (iv) documents/ records required by the ISO 50001, (v) other documents determined by the municipality (such as building energy audits, technical documents of equipment, ...). </v>
      </c>
      <c r="F20" s="536"/>
      <c r="G20" s="536"/>
      <c r="H20" s="536"/>
      <c r="I20" s="537"/>
      <c r="J20" s="290" t="str">
        <f>IF('3_Implementation'!F21=0,CBS_DATABASE!G87,CBS_DATABASE!D87)</f>
        <v xml:space="preserve">Energy manager in collaboration with the local energy management working group and top management. </v>
      </c>
      <c r="K20" s="290" t="str">
        <f>IF('3_Implementation'!F21=0,CBS_DATABASE!H87,CBS_DATABASE!D87)</f>
        <v>N.a.</v>
      </c>
    </row>
    <row r="21" spans="2:11" ht="189" customHeight="1" x14ac:dyDescent="0.25">
      <c r="B21" s="287" t="str">
        <f>'3_Implementation'!B21</f>
        <v>Procedure for control of documents is established, implemented and maintained</v>
      </c>
      <c r="C21" s="288" t="str">
        <f>IF('3_Implementation'!F21=1,"YES","NO")</f>
        <v>NO</v>
      </c>
      <c r="D21" s="289" t="str">
        <f>IF('3_Implementation'!F22=1,CBS_DATABASE!C88,CBS_DATABASE!E88)</f>
        <v xml:space="preserve">Develop and maintain procedures for control of documents. </v>
      </c>
      <c r="E21" s="535" t="str">
        <f>IF('3_Implementation'!F22=0,CBS_DATABASE!F88,CBS_DATABASE!D88)</f>
        <v>The ISO 50001 standard requires that EnMS documentation is controlled. Procedures should be established, implemented and maintained to ensure that: (i) documents are approved prior to issue, (ii) documents are reviewed and updated as necessary, (iii) changes and the revision status of documents are identified, (iv) up-to-date documents are available at points of use, (v) documents are identifiable, (vi) documents of external origin necessary for the introduction and operation of the EnMS are identified and their distribution is controlled, (vii) unintended use of obsolete documents is prevented. Integrate EnMS documentation in existing document control procedures of your municipality.</v>
      </c>
      <c r="F21" s="536"/>
      <c r="G21" s="536"/>
      <c r="H21" s="536"/>
      <c r="I21" s="537"/>
      <c r="J21" s="290" t="str">
        <f>IF('3_Implementation'!F22=0,CBS_DATABASE!G88,CBS_DATABASE!D88)</f>
        <v xml:space="preserve">Energy manager in collaboration with the local energy management working group. </v>
      </c>
      <c r="K21" s="290" t="str">
        <f>IF('3_Implementation'!F22=0,CBS_DATABASE!H88,CBS_DATABASE!D88)</f>
        <v>N.a.</v>
      </c>
    </row>
    <row r="22" spans="2:11" ht="63" customHeight="1" x14ac:dyDescent="0.25">
      <c r="B22" s="287" t="str">
        <f>'3_Implementation'!B22</f>
        <v xml:space="preserve">Energy management system documentation is maintained </v>
      </c>
      <c r="C22" s="288" t="str">
        <f>IF('3_Implementation'!F22=1,"YES","NO")</f>
        <v>NO</v>
      </c>
      <c r="D22" s="289" t="str">
        <f>IF('3_Implementation'!F23=1,CBS_DATABASE!C89,CBS_DATABASE!E89)</f>
        <v xml:space="preserve">It seems that you fulfill this criteria. Consider suggestions for improvements in other sections </v>
      </c>
      <c r="E22" s="535" t="str">
        <f>IF('3_Implementation'!F23=0,CBS_DATABASE!F89,CBS_DATABASE!D89)</f>
        <v>N.a</v>
      </c>
      <c r="F22" s="536"/>
      <c r="G22" s="536"/>
      <c r="H22" s="536"/>
      <c r="I22" s="537"/>
      <c r="J22" s="290" t="str">
        <f>IF('3_Implementation'!F23=0,CBS_DATABASE!G89,CBS_DATABASE!D89)</f>
        <v>N.a</v>
      </c>
      <c r="K22" s="290" t="str">
        <f>IF('3_Implementation'!F23=0,CBS_DATABASE!H89,CBS_DATABASE!D89)</f>
        <v>N.a</v>
      </c>
    </row>
    <row r="25" spans="2:11" ht="19.5" x14ac:dyDescent="0.35">
      <c r="B25" s="277" t="str">
        <f>'3_Implementation'!$B$24</f>
        <v xml:space="preserve">Operational Control </v>
      </c>
      <c r="D25" s="278"/>
      <c r="H25" s="278"/>
    </row>
    <row r="26" spans="2:11" ht="19.5" x14ac:dyDescent="0.35">
      <c r="B26" s="280" t="s">
        <v>193</v>
      </c>
      <c r="C26" s="280" t="s">
        <v>194</v>
      </c>
      <c r="D26" s="281" t="s">
        <v>195</v>
      </c>
      <c r="E26" s="281"/>
      <c r="F26" s="282"/>
      <c r="G26" s="283" t="s">
        <v>6</v>
      </c>
      <c r="H26" s="282"/>
      <c r="I26" s="282"/>
      <c r="J26" s="284" t="s">
        <v>196</v>
      </c>
      <c r="K26" s="285" t="s">
        <v>189</v>
      </c>
    </row>
    <row r="27" spans="2:11" ht="94.5" x14ac:dyDescent="0.25">
      <c r="B27" s="287" t="str">
        <f>'3_Implementation'!B27</f>
        <v>Operations and maintenance activities related to significant energy uses identified</v>
      </c>
      <c r="C27" s="288" t="str">
        <f>IF('3_Implementation'!F27=1,"YES","NO")</f>
        <v>NO</v>
      </c>
      <c r="D27" s="289" t="str">
        <f>IF('3_Implementation'!F27=1,CBS_DATABASE!C94,CBS_DATABASE!E94)</f>
        <v>Identify operations and maintenance activities, which are related to significant energy uses and that are consistent with the Energy Policy, objective, targets and action plans of your municipality.</v>
      </c>
      <c r="E27" s="535" t="str">
        <f>IF('3_Implementation'!F27=0,CBS_DATABASE!F94,CBS_DATABASE!D94)</f>
        <v xml:space="preserve">Start with identifying current practice in each sector (e.g. how energy issues are organized in public buildings, street lighting, etc.); describe each sector by including information about who and how provides energy data, how the operation control of the equipment is organized.   </v>
      </c>
      <c r="F27" s="536"/>
      <c r="G27" s="536"/>
      <c r="H27" s="536"/>
      <c r="I27" s="537"/>
      <c r="J27" s="290" t="str">
        <f>IF('3_Implementation'!F27=0,CBS_DATABASE!G94,CBS_DATABASE!D94)</f>
        <v xml:space="preserve">Energy manager in collaboration with the local energy management working group and other internal experts. </v>
      </c>
      <c r="K27" s="290" t="str">
        <f>IF('2_EnergyPlanning'!F27=0,CBS_DATABASE!H94,CBS_DATABASE!D94)</f>
        <v>N.a.</v>
      </c>
    </row>
    <row r="28" spans="2:11" ht="158.25" customHeight="1" x14ac:dyDescent="0.25">
      <c r="B28" s="287" t="str">
        <f>'3_Implementation'!B28</f>
        <v>Criteria for effective operation and maintenance of significant energy uses established and set</v>
      </c>
      <c r="C28" s="288" t="str">
        <f>IF('3_Implementation'!F28=1,"YES","NO")</f>
        <v>NO</v>
      </c>
      <c r="D28" s="289" t="str">
        <f>IF('3_Implementation'!F28=1,CBS_DATABASE!C95,CBS_DATABASE!E95)</f>
        <v xml:space="preserve">Establish criteria for the effective operation and maintenance of significant energy uses where their absence could lead to a significant deviation from effective energy performance. </v>
      </c>
      <c r="E28" s="535" t="str">
        <f>IF('3_Implementation'!F28=0,CBS_DATABASE!F95,CBS_DATABASE!D95)</f>
        <v>This is an important part of the EnMS to ensure that facilities, processes, systems and equipment are operated in the best possible way. Rethink current management practices, use of facilities/ equipment etc. to find weak points and possible improvements. What data should be measured? Who and how should operate equipment/ collect and manage energy consumption data? How the operation control of the equipment will be organized (e.g. what is the allowed level of nonconformity, what actions are taken in case of nonconformities? A final checklist can be eventually defined.</v>
      </c>
      <c r="F28" s="536"/>
      <c r="G28" s="536"/>
      <c r="H28" s="536"/>
      <c r="I28" s="537"/>
      <c r="J28" s="290" t="str">
        <f>IF('3_Implementation'!F28=0,CBS_DATABASE!G95,CBS_DATABASE!D95)</f>
        <v xml:space="preserve">Energy manager in collaboration with the local energy management working group and other internal experts. </v>
      </c>
      <c r="K28" s="290" t="str">
        <f>IF('2_EnergyPlanning'!F28=0,CBS_DATABASE!H95,CBS_DATABASE!D95)</f>
        <v>N.a</v>
      </c>
    </row>
    <row r="29" spans="2:11" ht="81.75" customHeight="1" x14ac:dyDescent="0.25">
      <c r="B29" s="287" t="str">
        <f>'3_Implementation'!B29</f>
        <v>Facilities, processes, systems and equipment operated and maintained in accordance with operational criteria</v>
      </c>
      <c r="C29" s="288" t="str">
        <f>IF('3_Implementation'!F29=1,"YES","NO")</f>
        <v>YES</v>
      </c>
      <c r="D29" s="289" t="str">
        <f>IF('3_Implementation'!F29=1,CBS_DATABASE!C96,CBS_DATABASE!E96)</f>
        <v xml:space="preserve">It seems that you fulfill this criteria. Consider suggestions for improvements in other sections </v>
      </c>
      <c r="E29" s="535" t="str">
        <f>IF('3_Implementation'!F29=0,CBS_DATABASE!F96,CBS_DATABASE!D96)</f>
        <v>N.a</v>
      </c>
      <c r="F29" s="536"/>
      <c r="G29" s="536"/>
      <c r="H29" s="536"/>
      <c r="I29" s="537"/>
      <c r="J29" s="290" t="str">
        <f>IF('3_Implementation'!F29=0,CBS_DATABASE!G96,CBS_DATABASE!D96)</f>
        <v>N.a</v>
      </c>
      <c r="K29" s="290" t="str">
        <f>IF('2_EnergyPlanning'!F29=0,CBS_DATABASE!H96,CBS_DATABASE!D96)</f>
        <v>N.a</v>
      </c>
    </row>
    <row r="30" spans="2:11" ht="63" customHeight="1" x14ac:dyDescent="0.25">
      <c r="B30" s="287" t="str">
        <f>'3_Implementation'!B30</f>
        <v>Operational controls communicated personnel and eventually shared with local stakeholder</v>
      </c>
      <c r="C30" s="288" t="str">
        <f>IF('3_Implementation'!F30=1,"YES","NO")</f>
        <v>NO</v>
      </c>
      <c r="D30" s="289" t="str">
        <f>IF('3_Implementation'!F30=1,CBS_DATABASE!C97,CBS_DATABASE!E97)</f>
        <v xml:space="preserve">Communicate appropriately the operational controls to personnel working for, or on behalf of, your municipality. </v>
      </c>
      <c r="E30" s="535" t="str">
        <f>IF('3_Implementation'!F30=0,CBS_DATABASE!F97,CBS_DATABASE!D97)</f>
        <v xml:space="preserve">Personnel involved in operational procedures shall be informed and instructed about their duties and both everyday activities and emergency situations.  </v>
      </c>
      <c r="F30" s="536"/>
      <c r="G30" s="536"/>
      <c r="H30" s="536"/>
      <c r="I30" s="537"/>
      <c r="J30" s="290" t="str">
        <f>IF('3_Implementation'!F30=0,CBS_DATABASE!G97,CBS_DATABASE!D97)</f>
        <v xml:space="preserve">Energy manager in collaboration with the local energy management working group. </v>
      </c>
      <c r="K30" s="290" t="str">
        <f>IF('2_EnergyPlanning'!F30=0,CBS_DATABASE!H97,CBS_DATABASE!D97)</f>
        <v>N.a.</v>
      </c>
    </row>
    <row r="31" spans="2:11" ht="63.75" customHeight="1" x14ac:dyDescent="0.25">
      <c r="B31" s="287" t="str">
        <f>'3_Implementation'!B31</f>
        <v xml:space="preserve">Nonconformities or potential nonconformities registered, evaluated and corrective/preventive actions taken </v>
      </c>
      <c r="C31" s="288" t="str">
        <f>IF('3_Implementation'!F31=1,"YES","NO")</f>
        <v>NO</v>
      </c>
      <c r="D31" s="289" t="str">
        <f>IF('3_Implementation'!F31=1,CBS_DATABASE!C98,CBS_DATABASE!E98)</f>
        <v xml:space="preserve">Document nonconformities and take corrective/preventive actions. </v>
      </c>
      <c r="E31" s="535" t="str">
        <f>IF('3_Implementation'!F31=0,CBS_DATABASE!F98,CBS_DATABASE!D98)</f>
        <v>The municipality should respond to significant deviations in energy performance. Deviations exceeding the pre-set threshold should be registered, explained and corrective/ preventive actions should be taken.</v>
      </c>
      <c r="F31" s="536"/>
      <c r="G31" s="536"/>
      <c r="H31" s="536"/>
      <c r="I31" s="537"/>
      <c r="J31" s="290" t="str">
        <f>IF('3_Implementation'!F31=0,CBS_DATABASE!G98,CBS_DATABASE!D98)</f>
        <v xml:space="preserve">Energy manager. </v>
      </c>
      <c r="K31" s="290" t="str">
        <f>IF('2_EnergyPlanning'!F31=0,CBS_DATABASE!H98,CBS_DATABASE!D98)</f>
        <v>N.a.</v>
      </c>
    </row>
    <row r="34" spans="2:11" ht="19.5" x14ac:dyDescent="0.35">
      <c r="B34" s="277" t="str">
        <f>'3_Implementation'!$B$33</f>
        <v xml:space="preserve">Design </v>
      </c>
      <c r="D34" s="278"/>
      <c r="H34" s="278"/>
    </row>
    <row r="35" spans="2:11" ht="19.5" x14ac:dyDescent="0.35">
      <c r="B35" s="280" t="s">
        <v>193</v>
      </c>
      <c r="C35" s="280" t="s">
        <v>194</v>
      </c>
      <c r="D35" s="281" t="s">
        <v>195</v>
      </c>
      <c r="E35" s="281"/>
      <c r="F35" s="282"/>
      <c r="G35" s="283" t="s">
        <v>6</v>
      </c>
      <c r="H35" s="282"/>
      <c r="I35" s="282"/>
      <c r="J35" s="284" t="s">
        <v>196</v>
      </c>
      <c r="K35" s="285" t="s">
        <v>189</v>
      </c>
    </row>
    <row r="36" spans="2:11" ht="94.5" x14ac:dyDescent="0.25">
      <c r="B36" s="287" t="str">
        <f>'3_Implementation'!B36</f>
        <v>Energy performance improvement opportunities considered in the design of new, modified and renovated facilities, equipment, systems and processes that have significant impact on municipality's energy performance</v>
      </c>
      <c r="C36" s="288" t="str">
        <f>IF('3_Implementation'!F36=1,"YES","NO")</f>
        <v>YES</v>
      </c>
      <c r="D36" s="289" t="str">
        <f>IF('3_Implementation'!F36=1,CBS_DATABASE!C103,CBS_DATABASE!E103)</f>
        <v xml:space="preserve">It seems that you fulfill this criteria. Consider suggestions for improvements in other sections </v>
      </c>
      <c r="E36" s="535" t="str">
        <f>IF('3_Implementation'!F36=0,CBS_DATABASE!F103,CBS_DATABASE!D103)</f>
        <v>N.a</v>
      </c>
      <c r="F36" s="536"/>
      <c r="G36" s="536"/>
      <c r="H36" s="536"/>
      <c r="I36" s="537"/>
      <c r="J36" s="290" t="str">
        <f>IF('3_Implementation'!F36=0,CBS_DATABASE!G103,CBS_DATABASE!D103)</f>
        <v>N.a</v>
      </c>
      <c r="K36" s="290" t="str">
        <f>IF('3_Implementation'!F36=0,CBS_DATABASE!H103,CBS_DATABASE!D103)</f>
        <v>N.a</v>
      </c>
    </row>
    <row r="37" spans="2:11" ht="80.25" customHeight="1" x14ac:dyDescent="0.25">
      <c r="B37" s="287" t="str">
        <f>'3_Implementation'!B37</f>
        <v>Results of the energy performance evaluation incorporated (where appropriate) into the specification, design and procurement activities of relevant projects</v>
      </c>
      <c r="C37" s="288" t="str">
        <f>IF('2_EnergyPlanning'!F37=1,"YES","NO")</f>
        <v>NO</v>
      </c>
      <c r="D37" s="289" t="str">
        <f>IF('3_Implementation'!F37=1,CBS_DATABASE!C104,CBS_DATABASE!E104)</f>
        <v xml:space="preserve">It seems that you fulfill this criteria. Consider suggestions for improvements in other sections </v>
      </c>
      <c r="E37" s="535" t="str">
        <f>IF('3_Implementation'!F37=0,CBS_DATABASE!F104,CBS_DATABASE!D104)</f>
        <v>N.a</v>
      </c>
      <c r="F37" s="536"/>
      <c r="G37" s="536"/>
      <c r="H37" s="536"/>
      <c r="I37" s="537"/>
      <c r="J37" s="290" t="str">
        <f>IF('3_Implementation'!F37=0,CBS_DATABASE!G104,CBS_DATABASE!D104)</f>
        <v>N.a</v>
      </c>
      <c r="K37" s="290" t="str">
        <f>IF('3_Implementation'!F37=0,CBS_DATABASE!H104,CBS_DATABASE!D104)</f>
        <v>N.a</v>
      </c>
    </row>
    <row r="40" spans="2:11" ht="19.5" x14ac:dyDescent="0.35">
      <c r="B40" s="277" t="str">
        <f>'3_Implementation'!$B$39</f>
        <v>Procurement of Energy Services, Products, Equipment and Energy</v>
      </c>
      <c r="D40" s="278"/>
      <c r="H40" s="278"/>
    </row>
    <row r="41" spans="2:11" ht="19.5" x14ac:dyDescent="0.35">
      <c r="B41" s="280" t="s">
        <v>193</v>
      </c>
      <c r="C41" s="280" t="s">
        <v>194</v>
      </c>
      <c r="D41" s="281" t="s">
        <v>195</v>
      </c>
      <c r="E41" s="281"/>
      <c r="F41" s="282"/>
      <c r="G41" s="283" t="s">
        <v>6</v>
      </c>
      <c r="H41" s="282"/>
      <c r="I41" s="282"/>
      <c r="J41" s="284" t="s">
        <v>196</v>
      </c>
      <c r="K41" s="285" t="s">
        <v>189</v>
      </c>
    </row>
    <row r="42" spans="2:11" ht="47.25" x14ac:dyDescent="0.25">
      <c r="B42" s="287" t="str">
        <f>'3_Implementation'!B42</f>
        <v>Energy consumers that have, or can have, an impact on significant energy use identified and documented</v>
      </c>
      <c r="C42" s="288" t="str">
        <f>IF('3_Implementation'!F42=1,"YES","NO")</f>
        <v>NO</v>
      </c>
      <c r="D42" s="289" t="str">
        <f>IF('3_Implementation'!F42=1,CBS_DATABASE!C109,CBS_DATABASE!E109)</f>
        <v>Identify significant energy uses in your municipality.</v>
      </c>
      <c r="E42" s="535" t="str">
        <f>IF('3_Implementation'!F42=0,CBS_DATABASE!F109,CBS_DATABASE!D109)</f>
        <v xml:space="preserve">Make a list of those products/ equipment that have or can have significant impact on municipality's energy performance. </v>
      </c>
      <c r="F42" s="536"/>
      <c r="G42" s="536"/>
      <c r="H42" s="536"/>
      <c r="I42" s="537"/>
      <c r="J42" s="290" t="str">
        <f>IF('3_Implementation'!F42=0,CBS_DATABASE!G109,CBS_DATABASE!D109)</f>
        <v xml:space="preserve">Energy manager in collaboration with the local energy management working group. </v>
      </c>
      <c r="K42" s="290" t="str">
        <f>IF('3_Implementation'!F42=0,CBS_DATABASE!H109,CBS_DATABASE!D109)</f>
        <v>N.a.</v>
      </c>
    </row>
    <row r="43" spans="2:11" ht="126" customHeight="1" x14ac:dyDescent="0.25">
      <c r="B43" s="287" t="str">
        <f>'3_Implementation'!B43</f>
        <v>Criteria for assessing energy use, consumption and efficiency over the planned or expected operating lifetime established</v>
      </c>
      <c r="C43" s="288" t="str">
        <f>IF('3_Implementation'!F43=1,"YES","NO")</f>
        <v>NO</v>
      </c>
      <c r="D43" s="289" t="str">
        <f>IF('3_Implementation'!F43=1,CBS_DATABASE!C110,CBS_DATABASE!E110)</f>
        <v>Establish and implement criteria for assessing energy use, consumption and efficiency over the planned/ expected operating lifetime when procuring energy using products, equipment and services, which are expected to have significant impact on municipality's energy performance.</v>
      </c>
      <c r="E43" s="535" t="str">
        <f>IF('3_Implementation'!F43=0,CBS_DATABASE!F110,CBS_DATABASE!D110)</f>
        <v xml:space="preserve">Start with finding out what are the current procurement practices in your municipality and to which extent energy efficiency criteria are considered in public procurements. Collaborate with internal procurement specialists and technical experts about incorporating energy efficiency criteria into future procurements. Where appropriate, follow any national or international recommendations on green public procurement. </v>
      </c>
      <c r="F43" s="536"/>
      <c r="G43" s="536"/>
      <c r="H43" s="536"/>
      <c r="I43" s="537"/>
      <c r="J43" s="290" t="str">
        <f>IF('3_Implementation'!F43=0,CBS_DATABASE!G110,CBS_DATABASE!D110)</f>
        <v>Energy manager in collaboration with internal technical and public procurement specialists.</v>
      </c>
      <c r="K43" s="290" t="str">
        <f>IF('3_Implementation'!F43=0,CBS_DATABASE!H110,CBS_DATABASE!D110)</f>
        <v>N.a.</v>
      </c>
    </row>
    <row r="44" spans="2:11" ht="47.25" customHeight="1" x14ac:dyDescent="0.25">
      <c r="B44" s="287" t="str">
        <f>'3_Implementation'!B44</f>
        <v>Procurement of energy services partly evaluated on the basis of energy performance</v>
      </c>
      <c r="C44" s="288" t="str">
        <f>IF('3_Implementation'!F44=1,"YES","NO")</f>
        <v>YES</v>
      </c>
      <c r="D44" s="289" t="str">
        <f>IF('3_Implementation'!F44=1,CBS_DATABASE!C111,CBS_DATABASE!E111)</f>
        <v xml:space="preserve">It seems that you fulfill this criteria. Consider suggestions for improvements in other sections </v>
      </c>
      <c r="E44" s="535" t="str">
        <f>IF('3_Implementation'!F44=0,CBS_DATABASE!F111,CBS_DATABASE!D111)</f>
        <v>N.a</v>
      </c>
      <c r="F44" s="536"/>
      <c r="G44" s="536"/>
      <c r="H44" s="536"/>
      <c r="I44" s="537"/>
      <c r="J44" s="290" t="str">
        <f>IF('3_Implementation'!F44=0,CBS_DATABASE!G111,CBS_DATABASE!D111)</f>
        <v>N.a</v>
      </c>
      <c r="K44" s="290" t="str">
        <f>IF('3_Implementation'!F44=0,CBS_DATABASE!H111,CBS_DATABASE!D111)</f>
        <v>N.a</v>
      </c>
    </row>
    <row r="45" spans="2:11" ht="47.25" customHeight="1" x14ac:dyDescent="0.25">
      <c r="B45" s="287" t="str">
        <f>'3_Implementation'!B45</f>
        <v>Procurement of products and equipment and partly evaluated on the basis of energy performance</v>
      </c>
      <c r="C45" s="288" t="str">
        <f>IF('3_Implementation'!F45=1,"YES","NO")</f>
        <v>YES</v>
      </c>
      <c r="D45" s="289" t="str">
        <f>IF('3_Implementation'!F45=1,CBS_DATABASE!C112,CBS_DATABASE!E112)</f>
        <v xml:space="preserve">It seems that you fulfill this criteria. Consider suggestions for improvements in other sections </v>
      </c>
      <c r="E45" s="535" t="str">
        <f>IF('3_Implementation'!F45=0,CBS_DATABASE!F112,CBS_DATABASE!D112)</f>
        <v>N.a</v>
      </c>
      <c r="F45" s="536"/>
      <c r="G45" s="536"/>
      <c r="H45" s="536"/>
      <c r="I45" s="537"/>
      <c r="J45" s="290" t="str">
        <f>IF('3_Implementation'!F45=0,CBS_DATABASE!G112,CBS_DATABASE!D112)</f>
        <v>N.a</v>
      </c>
      <c r="K45" s="290" t="str">
        <f>IF('3_Implementation'!F45=0,CBS_DATABASE!H112,CBS_DATABASE!D112)</f>
        <v>N.a</v>
      </c>
    </row>
    <row r="46" spans="2:11" ht="47.25" customHeight="1" x14ac:dyDescent="0.25">
      <c r="B46" s="287" t="str">
        <f>'3_Implementation'!B46</f>
        <v>Procurement of fuel and energy partly evaluated on the basis of energy performance</v>
      </c>
      <c r="C46" s="288" t="str">
        <f>IF('3_Implementation'!F46=1,"YES","NO")</f>
        <v>YES</v>
      </c>
      <c r="D46" s="289" t="str">
        <f>IF('3_Implementation'!F46=1,CBS_DATABASE!C113,CBS_DATABASE!E113)</f>
        <v xml:space="preserve">It seems that you fulfill this criteria. Consider suggestions for improvements in other sections </v>
      </c>
      <c r="E46" s="535" t="str">
        <f>IF('3_Implementation'!F46=0,CBS_DATABASE!F113,CBS_DATABASE!D113)</f>
        <v>N.a</v>
      </c>
      <c r="F46" s="536"/>
      <c r="G46" s="536"/>
      <c r="H46" s="536"/>
      <c r="I46" s="537"/>
      <c r="J46" s="290" t="str">
        <f>IF('3_Implementation'!F46=0,CBS_DATABASE!G113,CBS_DATABASE!D113)</f>
        <v>N.a</v>
      </c>
      <c r="K46" s="290" t="str">
        <f>IF('3_Implementation'!F46=0,CBS_DATABASE!H113,CBS_DATABASE!D113)</f>
        <v>N.a</v>
      </c>
    </row>
    <row r="49" spans="2:11" ht="19.5" x14ac:dyDescent="0.35">
      <c r="B49" s="277" t="str">
        <f>'3_Implementation'!$B$48</f>
        <v>Checking and Management Review</v>
      </c>
      <c r="D49" s="278"/>
      <c r="H49" s="278"/>
    </row>
    <row r="50" spans="2:11" ht="19.5" x14ac:dyDescent="0.35">
      <c r="B50" s="280" t="s">
        <v>193</v>
      </c>
      <c r="C50" s="280" t="s">
        <v>194</v>
      </c>
      <c r="D50" s="281" t="s">
        <v>195</v>
      </c>
      <c r="E50" s="281"/>
      <c r="F50" s="282"/>
      <c r="G50" s="283" t="s">
        <v>6</v>
      </c>
      <c r="H50" s="282"/>
      <c r="I50" s="282"/>
      <c r="J50" s="284" t="s">
        <v>196</v>
      </c>
      <c r="K50" s="285" t="s">
        <v>189</v>
      </c>
    </row>
    <row r="51" spans="2:11" ht="126" customHeight="1" x14ac:dyDescent="0.25">
      <c r="B51" s="287" t="str">
        <f>'3_Implementation'!B51</f>
        <v>Internal audits conducted at planned intervals</v>
      </c>
      <c r="C51" s="288" t="str">
        <f>IF('3_Implementation'!F51=1,"YES","NO")</f>
        <v>NO</v>
      </c>
      <c r="D51" s="289" t="str">
        <f>IF('3_Implementation'!F51=1,CBS_DATABASE!C118,CBS_DATABASE!E118)</f>
        <v>Internal audits should be conducted at planned intervals (at least once per year) based on an audit plan.</v>
      </c>
      <c r="E51" s="535" t="str">
        <f>IF('3_Implementation'!F51=0,CBS_DATABASE!F118,CBS_DATABASE!D118)</f>
        <v>The municipality should conduct internal audits to ensure that EnMS: (i) conforms to the ISO 50001 standard and energy objectives/ targets established, (ii) is effectively implemented, maintained, and improves energy performance. The selection of auditors and conduct of audits shall ensure objectivity of the auditing process. Records of the audit results should be kept with other EnMS documentation and reported to the top management.</v>
      </c>
      <c r="F51" s="536"/>
      <c r="G51" s="536"/>
      <c r="H51" s="536"/>
      <c r="I51" s="537"/>
      <c r="J51" s="290" t="str">
        <f>IF('3_Implementation'!F62=0,CBS_DATABASE!G118,CBS_DATABASE!D118)</f>
        <v xml:space="preserve">For the selection of internal auditor - energy manager in collaboration with the local energy management working group. </v>
      </c>
      <c r="K51" s="290" t="str">
        <f>IF('3_Implementation'!F62=0,CBS_DATABASE!H118,CBS_DATABASE!D118)</f>
        <v>N.a.</v>
      </c>
    </row>
    <row r="52" spans="2:11" ht="141.75" customHeight="1" x14ac:dyDescent="0.25">
      <c r="B52" s="287" t="str">
        <f>'3_Implementation'!B52</f>
        <v>Energy management system is reviewed by the top management and city council at planned intervals</v>
      </c>
      <c r="C52" s="288" t="str">
        <f>IF('3_Implementation'!F52=1,"YES","NO")</f>
        <v>NO</v>
      </c>
      <c r="D52" s="289" t="str">
        <f>IF('3_Implementation'!F52=1,CBS_DATABASE!C119,CBS_DATABASE!E119)</f>
        <v>Management review should be conducted at planned intervals (at least once per year).</v>
      </c>
      <c r="E52" s="535" t="str">
        <f>IF('3_Implementation'!F52=0,CBS_DATABASE!F119,CBS_DATABASE!D119)</f>
        <v xml:space="preserve">Municipality's top management should review EnMS at planned intervals to ensure its continuing suitability, adequacy and effectiveness. The management review includes: review of the Energy Policy, energy performance and related energy performance indicators, evaluation of compliance with legal and other requirements, evaluation of the extent to which energy objectives and targets have been met, results of the internal audit, follow-up actions from previous management reviews. </v>
      </c>
      <c r="F52" s="536"/>
      <c r="G52" s="536"/>
      <c r="H52" s="536"/>
      <c r="I52" s="537"/>
      <c r="J52" s="290" t="str">
        <f>IF('3_Implementation'!F63=0,CBS_DATABASE!G119,CBS_DATABASE!D119)</f>
        <v xml:space="preserve">Top management in collaboration with the energy manager. </v>
      </c>
      <c r="K52" s="290" t="str">
        <f>IF('3_Implementation'!F63=0,CBS_DATABASE!H119,CBS_DATABASE!D119)</f>
        <v>N.a.</v>
      </c>
    </row>
  </sheetData>
  <mergeCells count="20">
    <mergeCell ref="E52:I52"/>
    <mergeCell ref="E27:I27"/>
    <mergeCell ref="E28:I28"/>
    <mergeCell ref="E37:I37"/>
    <mergeCell ref="E22:I22"/>
    <mergeCell ref="E42:I42"/>
    <mergeCell ref="E51:I51"/>
    <mergeCell ref="E29:I29"/>
    <mergeCell ref="E30:I30"/>
    <mergeCell ref="E31:I31"/>
    <mergeCell ref="E36:I36"/>
    <mergeCell ref="E43:I43"/>
    <mergeCell ref="E44:I44"/>
    <mergeCell ref="E45:I45"/>
    <mergeCell ref="E46:I46"/>
    <mergeCell ref="E13:I13"/>
    <mergeCell ref="E14:I14"/>
    <mergeCell ref="E15:I15"/>
    <mergeCell ref="E20:I20"/>
    <mergeCell ref="E21:I2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8:N35"/>
  <sheetViews>
    <sheetView topLeftCell="A32" zoomScale="85" zoomScaleNormal="90" workbookViewId="0">
      <selection activeCell="B13" sqref="B13"/>
    </sheetView>
  </sheetViews>
  <sheetFormatPr baseColWidth="10" defaultColWidth="9.140625" defaultRowHeight="15" x14ac:dyDescent="0.25"/>
  <cols>
    <col min="1" max="1" width="9.140625" style="274"/>
    <col min="2" max="2" width="50.85546875" style="274" customWidth="1"/>
    <col min="3" max="3" width="8.140625" style="274" customWidth="1"/>
    <col min="4" max="4" width="36.7109375" style="274" customWidth="1"/>
    <col min="5" max="5" width="9.140625" style="274" customWidth="1"/>
    <col min="6" max="6" width="9.140625" style="274"/>
    <col min="7" max="7" width="9.140625" style="274" customWidth="1"/>
    <col min="8" max="8" width="9.140625" style="274"/>
    <col min="9" max="9" width="21.140625" style="274" customWidth="1"/>
    <col min="10" max="10" width="51.42578125" style="274" customWidth="1"/>
    <col min="11" max="11" width="46.7109375" style="274" customWidth="1"/>
    <col min="12" max="16384" width="9.140625" style="274"/>
  </cols>
  <sheetData>
    <row r="8" spans="1:14" ht="15.75" thickBot="1" x14ac:dyDescent="0.3"/>
    <row r="9" spans="1:14" s="275" customFormat="1" ht="21.75" thickTop="1" x14ac:dyDescent="0.35">
      <c r="B9" s="276" t="s">
        <v>192</v>
      </c>
      <c r="D9" s="276" t="str">
        <f>'4_Resources'!B7</f>
        <v>Dimension of Capacity - RESOURCES</v>
      </c>
    </row>
    <row r="11" spans="1:14" ht="19.5" x14ac:dyDescent="0.35">
      <c r="B11" s="277" t="str">
        <f>'4_Resources'!B10</f>
        <v>Competence, Training and Awareness</v>
      </c>
      <c r="D11" s="278"/>
      <c r="H11" s="278"/>
    </row>
    <row r="12" spans="1:14" ht="19.5" x14ac:dyDescent="0.35">
      <c r="A12" s="279"/>
      <c r="B12" s="280" t="s">
        <v>193</v>
      </c>
      <c r="C12" s="280" t="s">
        <v>194</v>
      </c>
      <c r="D12" s="281" t="s">
        <v>195</v>
      </c>
      <c r="E12" s="281"/>
      <c r="F12" s="282"/>
      <c r="G12" s="283" t="s">
        <v>6</v>
      </c>
      <c r="H12" s="282"/>
      <c r="I12" s="282"/>
      <c r="J12" s="284" t="s">
        <v>196</v>
      </c>
      <c r="K12" s="285" t="s">
        <v>189</v>
      </c>
    </row>
    <row r="13" spans="1:14" ht="157.5" customHeight="1" x14ac:dyDescent="0.25">
      <c r="A13" s="286"/>
      <c r="B13" s="287" t="str">
        <f>'4_Resources'!B13</f>
        <v>Local working group members/ key personnel have appropriate education and competences to implement energy management and the improvement action plan activities</v>
      </c>
      <c r="C13" s="288" t="str">
        <f>IF('4_Resources'!F13=1,"YES","NO")</f>
        <v>YES</v>
      </c>
      <c r="D13" s="289" t="str">
        <f>IF('4_Resources'!F13=1,CBS_DATABASE!C124,CBS_DATABASE!E124)</f>
        <v xml:space="preserve">It seems that you fulfill this criteria. Consider suggestions for improvements in other sections </v>
      </c>
      <c r="E13" s="535" t="str">
        <f>IF('4_Resources'!F13=0,CBS_DATABASE!F124,CBS_DATABASE!D124)</f>
        <v>N.a</v>
      </c>
      <c r="F13" s="536"/>
      <c r="G13" s="536"/>
      <c r="H13" s="536"/>
      <c r="I13" s="537"/>
      <c r="J13" s="290" t="str">
        <f>IF('4_Resources'!F13=0,CBS_DATABASE!G124,CBS_DATABASE!D124)</f>
        <v>N.a</v>
      </c>
      <c r="K13" s="290" t="str">
        <f>IF('4_Resources'!F13=0,CBS_DATABASE!H124,CBS_DATABASE!D124)</f>
        <v>N.a</v>
      </c>
      <c r="M13" s="291"/>
      <c r="N13" s="291"/>
    </row>
    <row r="14" spans="1:14" ht="47.25" customHeight="1" x14ac:dyDescent="0.25">
      <c r="B14" s="287" t="str">
        <f>'4_Resources'!B14</f>
        <v>Clear job descriptions for key personnel including the management team</v>
      </c>
      <c r="C14" s="288" t="str">
        <f>IF('4_Resources'!F14=1,"YES","NO")</f>
        <v>YES</v>
      </c>
      <c r="D14" s="289" t="str">
        <f>IF('4_Resources'!F14=1,CBS_DATABASE!C125,CBS_DATABASE!E125)</f>
        <v xml:space="preserve">It seems that you fulfill this criteria. Consider suggestions for improvements in other sections </v>
      </c>
      <c r="E14" s="535" t="str">
        <f>IF('4_Resources'!F14=0,CBS_DATABASE!F125,CBS_DATABASE!D125)</f>
        <v>N.a</v>
      </c>
      <c r="F14" s="536"/>
      <c r="G14" s="536"/>
      <c r="H14" s="536"/>
      <c r="I14" s="537"/>
      <c r="J14" s="290" t="str">
        <f>IF('4_Resources'!F14=0,CBS_DATABASE!G125,CBS_DATABASE!D125)</f>
        <v>N.a</v>
      </c>
      <c r="K14" s="290" t="str">
        <f>IF('4_Resources'!F14=0,CBS_DATABASE!H125,CBS_DATABASE!D125)</f>
        <v>N.a</v>
      </c>
    </row>
    <row r="15" spans="1:14" ht="64.5" customHeight="1" x14ac:dyDescent="0.25">
      <c r="B15" s="287" t="str">
        <f>'4_Resources'!B15</f>
        <v xml:space="preserve">Employees at all levels are aware of the energy management system </v>
      </c>
      <c r="C15" s="288" t="str">
        <f>IF('4_Resources'!F15=1,"YES","NO")</f>
        <v>NO</v>
      </c>
      <c r="D15" s="289" t="str">
        <f>IF('4_Resources'!F15=1,CBS_DATABASE!C126,CBS_DATABASE!E126)</f>
        <v>Ensure that municipality employees at all levels are aware about EnMS.</v>
      </c>
      <c r="E15" s="535" t="str">
        <f>IF('4_Resources'!F15=0,CBS_DATABASE!F126,CBS_DATABASE!D126)</f>
        <v>Consolidate communications about milestones of the implemented EnMS and make visible to all personnel. Establish a ‘champion’ figure inside the municipality.</v>
      </c>
      <c r="F15" s="536"/>
      <c r="G15" s="536"/>
      <c r="H15" s="536"/>
      <c r="I15" s="537"/>
      <c r="J15" s="290" t="str">
        <f>IF('4_Resources'!F15=0,CBS_DATABASE!G126,CBS_DATABASE!D126)</f>
        <v xml:space="preserve">Energy manager in cooperation with the local energy management working group and top management. </v>
      </c>
      <c r="K15" s="290" t="str">
        <f>IF('4_Resources'!F15=0,CBS_DATABASE!H126,CBS_DATABASE!D126)</f>
        <v xml:space="preserve">1. EC, 2010. HOW TO DEVELOP A SUSTAINABLE ENERGY
ACTION PLAN (SEAP) – GUIDEBOOK, Publications Office of the European Union, 2010
2.Marvin T. Howell, 2014. Effective Implementation of an ISO 50001 Energy Management System (EnMS)
</v>
      </c>
    </row>
    <row r="16" spans="1:14" ht="109.5" customHeight="1" x14ac:dyDescent="0.25">
      <c r="B16" s="287" t="str">
        <f>'4_Resources'!B16</f>
        <v xml:space="preserve">Training needs are identified associated with the control of energy use and the operation of energy management system </v>
      </c>
      <c r="C16" s="288" t="str">
        <f>IF('4_Resources'!F16=1,"YES","NO")</f>
        <v>NO</v>
      </c>
      <c r="D16" s="289" t="str">
        <f>IF('4_Resources'!F16=1,CBS_DATABASE!C127,CBS_DATABASE!E127)</f>
        <v xml:space="preserve">Identify training needs associated with the control of energy use and the operation of EnMS. </v>
      </c>
      <c r="E16" s="535" t="str">
        <f>IF('4_Resources'!F16=0,CBS_DATABASE!F127,CBS_DATABASE!D127)</f>
        <v xml:space="preserve">The local working group should be trained in the energy use and operation with the EnMS with a clarification of the roles and responsibilities associated with their jobs. Among the other, it is a best practice to include energy conservation actions that all individuals can take to reduce energy consumption, such as turning off the lights when they are no longer needed. </v>
      </c>
      <c r="F16" s="536"/>
      <c r="G16" s="536"/>
      <c r="H16" s="536"/>
      <c r="I16" s="537"/>
      <c r="J16" s="290" t="str">
        <f>IF('4_Resources'!F16=0,CBS_DATABASE!G127,CBS_DATABASE!D127)</f>
        <v xml:space="preserve">Energy manager in cooperation with the local energy management working group and top management. </v>
      </c>
      <c r="K16" s="290" t="str">
        <f>IF('4_Resources'!F16=0,CBS_DATABASE!H127,CBS_DATABASE!D127)</f>
        <v xml:space="preserve">1. EC, 2010. HOW TO DEVELOP A SUSTAINABLE ENERGY
ACTION PLAN (SEAP) – GUIDEBOOK, Publications Office of the European Union, 2010
2.Marvin T. Howell, 2014. Effective Implementation of an ISO 50001 Energy Management System (EnMS)
</v>
      </c>
    </row>
    <row r="17" spans="2:11" ht="144" customHeight="1" x14ac:dyDescent="0.25">
      <c r="B17" s="287" t="str">
        <f>'4_Resources'!B17</f>
        <v>Municipality provides trainings or take other actions to improve competence of its employees related to energy use also in connection with relevant stakeholders</v>
      </c>
      <c r="C17" s="288" t="str">
        <f>IF('4_Resources'!F17=1,"YES","NO")</f>
        <v>NO</v>
      </c>
      <c r="D17" s="289" t="str">
        <f>IF('4_Resources'!F17=1,CBS_DATABASE!C128,CBS_DATABASE!E128)</f>
        <v>Ensure necessary training associated with the control of energy use and the operation of EnMS.</v>
      </c>
      <c r="E17" s="535" t="str">
        <f>IF('4_Resources'!F17=0,CBS_DATABASE!F128,CBS_DATABASE!D128)</f>
        <v>The best way to accomplish this is to develop an energy awareness training package. EnMS awareness training should be provided to all management, employees, and local working group. The training should include the Energy Policy, procedures, objective&amp; targets, the benefits of improved energy performance and how each individual can contribute, the roles and responsibilities of the persons responsible for achieving the requirements of the EnMS, and other pertinent data.</v>
      </c>
      <c r="F17" s="536"/>
      <c r="G17" s="536"/>
      <c r="H17" s="536"/>
      <c r="I17" s="537"/>
      <c r="J17" s="290" t="str">
        <f>IF('4_Resources'!F17=0,CBS_DATABASE!G128,CBS_DATABASE!D128)</f>
        <v xml:space="preserve">Energy manager in cooperation with the local energy management working group and top management. </v>
      </c>
      <c r="K17" s="290" t="str">
        <f>IF('4_Resources'!F17=0,CBS_DATABASE!H128,CBS_DATABASE!D128)</f>
        <v xml:space="preserve">1. EC, 2010. HOW TO DEVELOP A SUSTAINABLE ENERGY
ACTION PLAN (SEAP) – GUIDEBOOK, Publications Office of the European Union, 2010
2.Marvin T. Howell, 2014. Effective Implementation of an ISO 50001 Energy Management System (EnMS)
</v>
      </c>
    </row>
    <row r="18" spans="2:11" ht="78.75" customHeight="1" x14ac:dyDescent="0.25">
      <c r="B18" s="287" t="str">
        <f>'4_Resources'!B18</f>
        <v>Wider awareness raising initiatives held regularly (e.g. for local community)</v>
      </c>
      <c r="C18" s="288" t="str">
        <f>IF('4_Resources'!F18=1,"YES","NO")</f>
        <v>NO</v>
      </c>
      <c r="D18" s="289" t="str">
        <f>IF('4_Resources'!F18=1,CBS_DATABASE!C129,CBS_DATABASE!E129)</f>
        <v>Consider to provide trainings or take other actions to improve competence and awareness of different stakeholder groups including your local community.</v>
      </c>
      <c r="E18" s="535" t="str">
        <f>IF('4_Resources'!F18=0,CBS_DATABASE!F129,CBS_DATABASE!D129)</f>
        <v xml:space="preserve">Communicating the importance of energy management helps build awareness and understanding throughout the organization, which will lead to commitment and actions for improving energy performance. It is one of the key elements for successful implementation of the energy program.
Based on identified community needs and lacks specific training package can be organized at the community level. For example: Inform the general public and key stakeholders about the importance and benefits of behavior favoring the reduction of energy consumption and CO2 emissions, Involve local companies, make sure the tenants, owners and managers of new and renovated buildings are informed about the building’s features. Parallel with this initiative, energy-saving projects should also be implemented to encourage a change in behavior among residents in municipal housing and all those who use premises that are owned by the municipality.
</v>
      </c>
      <c r="F18" s="536"/>
      <c r="G18" s="536"/>
      <c r="H18" s="536"/>
      <c r="I18" s="537"/>
      <c r="J18" s="290" t="str">
        <f>IF('4_Resources'!F18=0,CBS_DATABASE!G129,CBS_DATABASE!D129)</f>
        <v xml:space="preserve">Local energy management working group. </v>
      </c>
      <c r="K18" s="290" t="str">
        <f>IF('4_Resources'!F18=0,CBS_DATABASE!H129,CBS_DATABASE!D129)</f>
        <v xml:space="preserve">1. EC, 2010. HOW TO DEVELOP A SUSTAINABLE ENERGY
ACTION PLAN (SEAP) – GUIDEBOOK, Publications Office of the European Union, 2010
2. Marvin T. Howell, 2014. Effective Implementation of an ISO 50001 Energy Management System (EnMS)
</v>
      </c>
    </row>
    <row r="21" spans="2:11" ht="19.5" x14ac:dyDescent="0.35">
      <c r="B21" s="277" t="str">
        <f>'4_Resources'!B20</f>
        <v>Financial Resources and Energy Financial Commitment</v>
      </c>
      <c r="D21" s="278"/>
      <c r="H21" s="278"/>
    </row>
    <row r="22" spans="2:11" ht="19.5" x14ac:dyDescent="0.35">
      <c r="B22" s="280" t="s">
        <v>193</v>
      </c>
      <c r="C22" s="280" t="s">
        <v>194</v>
      </c>
      <c r="D22" s="281" t="s">
        <v>195</v>
      </c>
      <c r="E22" s="281"/>
      <c r="F22" s="282"/>
      <c r="G22" s="283" t="s">
        <v>6</v>
      </c>
      <c r="H22" s="282"/>
      <c r="I22" s="282"/>
      <c r="J22" s="284" t="s">
        <v>196</v>
      </c>
      <c r="K22" s="285" t="s">
        <v>189</v>
      </c>
    </row>
    <row r="23" spans="2:11" ht="96" customHeight="1" x14ac:dyDescent="0.25">
      <c r="B23" s="287" t="str">
        <f>'4_Resources'!B23</f>
        <v>The Energy Strategy and Action Plan are taken into account when planning yearly (municipality) budgets</v>
      </c>
      <c r="C23" s="288" t="str">
        <f>IF('4_Resources'!F23=1,"YES","NO")</f>
        <v>YES</v>
      </c>
      <c r="D23" s="289" t="str">
        <f>IF('4_Resources'!F23=1,CBS_DATABASE!C134,CBS_DATABASE!E134)</f>
        <v xml:space="preserve">It seems that you fulfill this criteria. Consider suggestions for improvements in other sections </v>
      </c>
      <c r="E23" s="535" t="str">
        <f>IF('4_Resources'!F23=0,CBS_DATABASE!F134,CBS_DATABASE!D134)</f>
        <v>N.a</v>
      </c>
      <c r="F23" s="536"/>
      <c r="G23" s="536"/>
      <c r="H23" s="536"/>
      <c r="I23" s="537"/>
      <c r="J23" s="290" t="str">
        <f>IF('4_Resources'!F23=0,CBS_DATABASE!G134,CBS_DATABASE!D134)</f>
        <v>N.a</v>
      </c>
      <c r="K23" s="290" t="str">
        <f>IF('4_Resources'!F23=0,CBS_DATABASE!H134,CBS_DATABASE!D134)</f>
        <v>N.a</v>
      </c>
    </row>
    <row r="24" spans="2:11" ht="191.25" customHeight="1" x14ac:dyDescent="0.25">
      <c r="B24" s="287" t="str">
        <f>'4_Resources'!B24</f>
        <v>Certain amount of yearly budget is dedicated to climate and energy related projects</v>
      </c>
      <c r="C24" s="288" t="str">
        <f>IF('4_Resources'!F24=1,"YES","NO")</f>
        <v>YES</v>
      </c>
      <c r="D24" s="289" t="str">
        <f>IF('4_Resources'!F24=1,CBS_DATABASE!C135,CBS_DATABASE!E135)</f>
        <v xml:space="preserve">It seems that you fulfill this criteria. Consider suggestions for improvements in other sections </v>
      </c>
      <c r="E24" s="535" t="str">
        <f>IF('4_Resources'!F24=0,CBS_DATABASE!F135,CBS_DATABASE!D135)</f>
        <v>N.a</v>
      </c>
      <c r="F24" s="536"/>
      <c r="G24" s="536"/>
      <c r="H24" s="536"/>
      <c r="I24" s="537"/>
      <c r="J24" s="290" t="str">
        <f>IF('4_Resources'!F24=0,CBS_DATABASE!G135,CBS_DATABASE!D135)</f>
        <v>N.a</v>
      </c>
      <c r="K24" s="290" t="str">
        <f>IF('4_Resources'!F24=0,CBS_DATABASE!H135,CBS_DATABASE!D135)</f>
        <v>N.a</v>
      </c>
    </row>
    <row r="25" spans="2:11" ht="126.75" customHeight="1" x14ac:dyDescent="0.25">
      <c r="B25" s="287" t="str">
        <f>'4_Resources'!B25</f>
        <v>Certain amount of annual budget is dedicated to energy saving measures in buildings</v>
      </c>
      <c r="C25" s="288" t="str">
        <f>IF('4_Resources'!F25=1,"YES","NO")</f>
        <v>YES</v>
      </c>
      <c r="D25" s="289" t="str">
        <f>IF('4_Resources'!F25=1,CBS_DATABASE!C136,CBS_DATABASE!E136)</f>
        <v xml:space="preserve">It seems that you fulfill this criteria. Consider suggestions for improvements in other sections </v>
      </c>
      <c r="E25" s="535" t="str">
        <f>IF('4_Resources'!F25=0,CBS_DATABASE!F136,CBS_DATABASE!D136)</f>
        <v>N.a</v>
      </c>
      <c r="F25" s="536"/>
      <c r="G25" s="536"/>
      <c r="H25" s="536"/>
      <c r="I25" s="537"/>
      <c r="J25" s="290" t="str">
        <f>IF('4_Resources'!F25=0,CBS_DATABASE!G136,CBS_DATABASE!D136)</f>
        <v>N.a</v>
      </c>
      <c r="K25" s="290" t="str">
        <f>IF('4_Resources'!F25=0,CBS_DATABASE!H136,CBS_DATABASE!D136)</f>
        <v>N.a</v>
      </c>
    </row>
    <row r="26" spans="2:11" ht="141.75" customHeight="1" x14ac:dyDescent="0.25">
      <c r="B26" s="287" t="str">
        <f>'4_Resources'!B26</f>
        <v>Municipality searches for funding of energy efficiency measures through project proposal applications</v>
      </c>
      <c r="C26" s="288" t="str">
        <f>IF('4_Resources'!F26=1,"YES","NO")</f>
        <v>YES</v>
      </c>
      <c r="D26" s="289" t="str">
        <f>IF('4_Resources'!F26=1,CBS_DATABASE!C137,CBS_DATABASE!E137)</f>
        <v xml:space="preserve">It seems that you fulfill this criteria. Consider suggestions for improvements in other sections </v>
      </c>
      <c r="E26" s="535" t="str">
        <f>IF('4_Resources'!F26=0,CBS_DATABASE!F137,CBS_DATABASE!D137)</f>
        <v>N.a</v>
      </c>
      <c r="F26" s="536"/>
      <c r="G26" s="536"/>
      <c r="H26" s="536"/>
      <c r="I26" s="537"/>
      <c r="J26" s="290" t="str">
        <f>IF('4_Resources'!F26=0,CBS_DATABASE!G137,CBS_DATABASE!D137)</f>
        <v>N.a</v>
      </c>
      <c r="K26" s="290" t="str">
        <f>IF('4_Resources'!F26=0,CBS_DATABASE!H137,CBS_DATABASE!D137)</f>
        <v>N.a</v>
      </c>
    </row>
    <row r="27" spans="2:11" ht="63" customHeight="1" x14ac:dyDescent="0.25">
      <c r="B27" s="287" t="str">
        <f>'4_Resources'!B27</f>
        <v xml:space="preserve">Successful experience with third party financing </v>
      </c>
      <c r="C27" s="288" t="str">
        <f>IF('4_Resources'!F27=1,"YES","NO")</f>
        <v>NO</v>
      </c>
      <c r="D27" s="289" t="str">
        <f>IF('4_Resources'!F27=1,CBS_DATABASE!C138,CBS_DATABASE!E138)</f>
        <v>Strengthen cooperation/ experience with third party financing.</v>
      </c>
      <c r="E27" s="535" t="str">
        <f>IF('4_Resources'!F27=0,CBS_DATABASE!F138,CBS_DATABASE!D138)</f>
        <v xml:space="preserve">For municipalities it is a good way to address 
comprehensive building energy retrofits involving ‘someone else’ to take the financial risk with a third party alternative method of financing (i.e. ESCO and use of EPC).
</v>
      </c>
      <c r="F27" s="536"/>
      <c r="G27" s="536"/>
      <c r="H27" s="536"/>
      <c r="I27" s="537"/>
      <c r="J27" s="290" t="str">
        <f>IF('4_Resources'!F27=0,CBS_DATABASE!G138,CBS_DATABASE!D138)</f>
        <v xml:space="preserve">Top management in close collaboration with the local energy management working group, energy manager, representatives from financial and technical/ building divisions (or other involved departments). </v>
      </c>
      <c r="K27" s="290" t="str">
        <f>IF('4_Resources'!F27=0,CBS_DATABASE!H138,CBS_DATABASE!D138)</f>
        <v>1. EC, 2010. HOW TO DEVELOP A SUSTAINABLE ENERGY
ACTION PLAN (SEAP) – GUIDEBOOK, Publications Office of the European Union, 2010</v>
      </c>
    </row>
    <row r="30" spans="2:11" ht="19.5" x14ac:dyDescent="0.35">
      <c r="B30" s="277" t="str">
        <f>'4_Resources'!B29</f>
        <v xml:space="preserve">Human Resources and Inter-Relationships </v>
      </c>
      <c r="D30" s="278"/>
      <c r="H30" s="278"/>
    </row>
    <row r="31" spans="2:11" ht="19.5" x14ac:dyDescent="0.35">
      <c r="B31" s="280" t="s">
        <v>193</v>
      </c>
      <c r="C31" s="280" t="s">
        <v>194</v>
      </c>
      <c r="D31" s="281" t="s">
        <v>195</v>
      </c>
      <c r="E31" s="281"/>
      <c r="F31" s="282"/>
      <c r="G31" s="283" t="s">
        <v>6</v>
      </c>
      <c r="H31" s="282"/>
      <c r="I31" s="282"/>
      <c r="J31" s="284" t="s">
        <v>196</v>
      </c>
      <c r="K31" s="285" t="s">
        <v>189</v>
      </c>
    </row>
    <row r="32" spans="2:11" ht="142.5" customHeight="1" x14ac:dyDescent="0.25">
      <c r="B32" s="287" t="str">
        <f>'4_Resources'!B32</f>
        <v>Personnel assigned for climate/ energy projects</v>
      </c>
      <c r="C32" s="288" t="str">
        <f>IF('4_Resources'!F32=1,"YES","NO")</f>
        <v>YES</v>
      </c>
      <c r="D32" s="289" t="str">
        <f>IF('4_Resources'!F32=1,CBS_DATABASE!C143,CBS_DATABASE!E143)</f>
        <v xml:space="preserve">It seems that you fulfill this criteria. Consider suggestions for improvements in other sections </v>
      </c>
      <c r="E32" s="535" t="str">
        <f>IF('4_Resources'!F32=0,CBS_DATABASE!F143,CBS_DATABASE!D143)</f>
        <v>N.a</v>
      </c>
      <c r="F32" s="536"/>
      <c r="G32" s="536"/>
      <c r="H32" s="536"/>
      <c r="I32" s="537"/>
      <c r="J32" s="290" t="str">
        <f>IF('4_Resources'!F32=0,CBS_DATABASE!G143,CBS_DATABASE!D143)</f>
        <v>N.a</v>
      </c>
      <c r="K32" s="290" t="str">
        <f>IF('4_Resources'!F32=0,CBS_DATABASE!H143,CBS_DATABASE!D143)</f>
        <v>N.a</v>
      </c>
    </row>
    <row r="33" spans="2:11" ht="78.75" customHeight="1" x14ac:dyDescent="0.25">
      <c r="B33" s="287" t="str">
        <f>'4_Resources'!B33</f>
        <v>Energy managers position in place</v>
      </c>
      <c r="C33" s="288" t="str">
        <f>IF('4_Resources'!F33=1,"YES","NO")</f>
        <v>YES</v>
      </c>
      <c r="D33" s="289" t="str">
        <f>IF('4_Resources'!F33=1,CBS_DATABASE!C144,CBS_DATABASE!E144)</f>
        <v xml:space="preserve">It seems that you fulfill this criteria. Consider suggestions for improvements in other sections </v>
      </c>
      <c r="E33" s="535" t="str">
        <f>IF('4_Resources'!F33=0,CBS_DATABASE!F144,CBS_DATABASE!D144)</f>
        <v>N.a</v>
      </c>
      <c r="F33" s="536"/>
      <c r="G33" s="536"/>
      <c r="H33" s="536"/>
      <c r="I33" s="537"/>
      <c r="J33" s="290" t="str">
        <f>IF('4_Resources'!F33=0,CBS_DATABASE!G144,CBS_DATABASE!D144)</f>
        <v>N.a</v>
      </c>
      <c r="K33" s="290" t="str">
        <f>IF('4_Resources'!F33=0,CBS_DATABASE!H144,CBS_DATABASE!D144)</f>
        <v>N.a</v>
      </c>
    </row>
    <row r="34" spans="2:11" ht="269.25" customHeight="1" x14ac:dyDescent="0.25">
      <c r="B34" s="287" t="str">
        <f>'4_Resources'!B34</f>
        <v>Cross-department communication established</v>
      </c>
      <c r="C34" s="288" t="str">
        <f>IF('4_Resources'!F34=1,"YES","NO")</f>
        <v>YES</v>
      </c>
      <c r="D34" s="289" t="str">
        <f>IF('4_Resources'!F34=1,CBS_DATABASE!C145,CBS_DATABASE!E145)</f>
        <v xml:space="preserve">It seems that you fulfill this criteria. Consider suggestions for improvements in other sections </v>
      </c>
      <c r="E34" s="535" t="str">
        <f>IF('4_Resources'!F34=0,CBS_DATABASE!F145,CBS_DATABASE!D145)</f>
        <v>N.a</v>
      </c>
      <c r="F34" s="536"/>
      <c r="G34" s="536"/>
      <c r="H34" s="536"/>
      <c r="I34" s="537"/>
      <c r="J34" s="290" t="str">
        <f>IF('4_Resources'!F34=0,CBS_DATABASE!G145,CBS_DATABASE!D145)</f>
        <v>N.a</v>
      </c>
      <c r="K34" s="290" t="str">
        <f>IF('4_Resources'!F34=0,CBS_DATABASE!H145,CBS_DATABASE!D145)</f>
        <v>N.a</v>
      </c>
    </row>
    <row r="35" spans="2:11" ht="111.75" customHeight="1" x14ac:dyDescent="0.25">
      <c r="B35" s="287" t="str">
        <f>'4_Resources'!B35</f>
        <v>Access to information ensured</v>
      </c>
      <c r="C35" s="288" t="str">
        <f>IF('4_Resources'!F35=1,"YES","NO")</f>
        <v>YES</v>
      </c>
      <c r="D35" s="289" t="str">
        <f>IF('4_Resources'!F35=1,CBS_DATABASE!C146,CBS_DATABASE!E146)</f>
        <v xml:space="preserve">It seems that you fulfill this criteria. Consider suggestions for improvements in other sections </v>
      </c>
      <c r="E35" s="535" t="str">
        <f>IF('4_Resources'!F35=0,CBS_DATABASE!F146,CBS_DATABASE!D146)</f>
        <v>N.a</v>
      </c>
      <c r="F35" s="536"/>
      <c r="G35" s="536"/>
      <c r="H35" s="536"/>
      <c r="I35" s="537"/>
      <c r="J35" s="290" t="str">
        <f>IF('4_Resources'!F35=0,CBS_DATABASE!G146,CBS_DATABASE!D146)</f>
        <v>N.a</v>
      </c>
      <c r="K35" s="290" t="str">
        <f>IF('4_Resources'!F35=0,CBS_DATABASE!H146,CBS_DATABASE!D146)</f>
        <v>N.a</v>
      </c>
    </row>
  </sheetData>
  <mergeCells count="15">
    <mergeCell ref="E32:I32"/>
    <mergeCell ref="E33:I33"/>
    <mergeCell ref="E34:I34"/>
    <mergeCell ref="E35:I35"/>
    <mergeCell ref="E13:I13"/>
    <mergeCell ref="E14:I14"/>
    <mergeCell ref="E15:I15"/>
    <mergeCell ref="E23:I23"/>
    <mergeCell ref="E24:I24"/>
    <mergeCell ref="E25:I25"/>
    <mergeCell ref="E16:I16"/>
    <mergeCell ref="E17:I17"/>
    <mergeCell ref="E18:I18"/>
    <mergeCell ref="E26:I26"/>
    <mergeCell ref="E27:I2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8:N36"/>
  <sheetViews>
    <sheetView topLeftCell="A29" zoomScale="79" zoomScaleNormal="90" workbookViewId="0">
      <selection activeCell="I44" sqref="I44"/>
    </sheetView>
  </sheetViews>
  <sheetFormatPr baseColWidth="10" defaultColWidth="9.140625" defaultRowHeight="15" x14ac:dyDescent="0.25"/>
  <cols>
    <col min="1" max="1" width="9.140625" style="274"/>
    <col min="2" max="2" width="52.85546875" style="274" customWidth="1"/>
    <col min="3" max="3" width="8.140625" style="274" customWidth="1"/>
    <col min="4" max="4" width="36.7109375" style="274" customWidth="1"/>
    <col min="5" max="5" width="9.140625" style="274" customWidth="1"/>
    <col min="6" max="6" width="9.140625" style="274"/>
    <col min="7" max="7" width="9.140625" style="274" customWidth="1"/>
    <col min="8" max="8" width="9.140625" style="274"/>
    <col min="9" max="9" width="21.140625" style="274" customWidth="1"/>
    <col min="10" max="10" width="51.42578125" style="274" customWidth="1"/>
    <col min="11" max="11" width="46.7109375" style="274" customWidth="1"/>
    <col min="12" max="16384" width="9.140625" style="274"/>
  </cols>
  <sheetData>
    <row r="8" spans="1:14" ht="15.75" thickBot="1" x14ac:dyDescent="0.3"/>
    <row r="9" spans="1:14" s="275" customFormat="1" ht="21.75" thickTop="1" x14ac:dyDescent="0.35">
      <c r="B9" s="276" t="s">
        <v>192</v>
      </c>
      <c r="D9" s="276" t="str">
        <f>'5_Infrastructure'!B7</f>
        <v xml:space="preserve">Dimension of Capacity - INFRASTRUCTURE &amp; TECHNICAL DATA </v>
      </c>
    </row>
    <row r="11" spans="1:14" ht="19.5" x14ac:dyDescent="0.35">
      <c r="B11" s="277" t="str">
        <f>'5_Infrastructure'!B10</f>
        <v>Energy Production Infrastructure</v>
      </c>
      <c r="D11" s="278"/>
      <c r="H11" s="278"/>
    </row>
    <row r="12" spans="1:14" ht="19.5" x14ac:dyDescent="0.35">
      <c r="A12" s="279"/>
      <c r="B12" s="280" t="s">
        <v>193</v>
      </c>
      <c r="C12" s="280" t="s">
        <v>194</v>
      </c>
      <c r="D12" s="281" t="s">
        <v>195</v>
      </c>
      <c r="E12" s="281"/>
      <c r="F12" s="282"/>
      <c r="G12" s="283" t="s">
        <v>6</v>
      </c>
      <c r="H12" s="282"/>
      <c r="I12" s="282"/>
      <c r="J12" s="284" t="s">
        <v>196</v>
      </c>
      <c r="K12" s="285" t="s">
        <v>189</v>
      </c>
    </row>
    <row r="13" spans="1:14" ht="205.5" customHeight="1" x14ac:dyDescent="0.25">
      <c r="A13" s="286"/>
      <c r="B13" s="287" t="str">
        <f>'5_Infrastructure'!B13</f>
        <v xml:space="preserve">Technical data about heat supply is available </v>
      </c>
      <c r="C13" s="288" t="str">
        <f>IF('5_Infrastructure'!F13=1,"YES","NO")</f>
        <v>YES</v>
      </c>
      <c r="D13" s="289" t="str">
        <f>IF('5_Infrastructure'!F13=1,CBS_DATABASE!C45,CBS_DATABASE!E151)</f>
        <v xml:space="preserve">It seems that you fulfill this criteria. Consider suggestions for improvements in other sections </v>
      </c>
      <c r="E13" s="535" t="str">
        <f>IF('5_Infrastructure'!F13=0,CBS_DATABASE!F151,CBS_DATABASE!D151)</f>
        <v>N.a</v>
      </c>
      <c r="F13" s="536"/>
      <c r="G13" s="536"/>
      <c r="H13" s="536"/>
      <c r="I13" s="537"/>
      <c r="J13" s="290" t="str">
        <f>IF('5_Infrastructure'!F13=0,CBS_DATABASE!G151,CBS_DATABASE!D151)</f>
        <v>N.a</v>
      </c>
      <c r="K13" s="290" t="str">
        <f>IF('5_Infrastructure'!F13=0,CBS_DATABASE!H151,CBS_DATABASE!D151)</f>
        <v>N.a</v>
      </c>
      <c r="M13" s="291"/>
      <c r="N13" s="291"/>
    </row>
    <row r="14" spans="1:14" ht="159" customHeight="1" x14ac:dyDescent="0.25">
      <c r="B14" s="287" t="str">
        <f>'5_Infrastructure'!B14</f>
        <v>Technical data about electricity supply is available</v>
      </c>
      <c r="C14" s="288" t="str">
        <f>IF('5_Infrastructure'!F14=1,"YES","NO")</f>
        <v>YES</v>
      </c>
      <c r="D14" s="289" t="str">
        <f>IF('5_Infrastructure'!F14=1,CBS_DATABASE!C46,CBS_DATABASE!E152)</f>
        <v xml:space="preserve">It seems that you fulfill this criteria. Consider suggestions for improvements in other sections </v>
      </c>
      <c r="E14" s="535" t="str">
        <f>IF('5_Infrastructure'!F14=0,CBS_DATABASE!F152,CBS_DATABASE!D152)</f>
        <v>N.a</v>
      </c>
      <c r="F14" s="536"/>
      <c r="G14" s="536"/>
      <c r="H14" s="536"/>
      <c r="I14" s="537"/>
      <c r="J14" s="290" t="str">
        <f>IF('5_Infrastructure'!F14=0,CBS_DATABASE!G152,CBS_DATABASE!D152)</f>
        <v>N.a</v>
      </c>
      <c r="K14" s="290" t="str">
        <f>IF('5_Infrastructure'!F14=0,CBS_DATABASE!H152,CBS_DATABASE!D152)</f>
        <v>N.a</v>
      </c>
    </row>
    <row r="15" spans="1:14" ht="189.75" customHeight="1" x14ac:dyDescent="0.25">
      <c r="B15" s="287" t="str">
        <f>'5_Infrastructure'!B15</f>
        <v xml:space="preserve">Biomass fuel quality is being measured </v>
      </c>
      <c r="C15" s="288" t="str">
        <f>IF('5_Infrastructure'!F15=1,"YES","NO")</f>
        <v>NO</v>
      </c>
      <c r="D15" s="289" t="str">
        <f>IF('5_Infrastructure'!F15=1,CBS_DATABASE!C47,CBS_DATABASE!E153)</f>
        <v>In case biomass is used in your municipality, consider analyzing basic fuel properties.</v>
      </c>
      <c r="E15" s="535" t="str">
        <f>IF('5_Infrastructure'!F15=0,CBS_DATABASE!F153,CBS_DATABASE!D153)</f>
        <v>Special attention should be paid to the quality of biomass used as a fuel. Municipalities often use firewood and other wood products as fuel. The main indicator of wood quality is its moisture content. To evaporate excess water, energy is consumed (~ 2500 kJ/kg), which costs money.  The moisture content of the purchased fuel should be monitored and, if necessary, the drying (e.g. in ventilated sheds or sheds) should be provided. The moisture content of loose fuel can be controlled using simple-to-use meters, as well as by testing the fuel quality in laboratory. Another option is to buy fuel not in terms of volume (m3) or mass (kg), but in energy units (MWh/t).</v>
      </c>
      <c r="F15" s="536"/>
      <c r="G15" s="536"/>
      <c r="H15" s="536"/>
      <c r="I15" s="537"/>
      <c r="J15" s="290" t="str">
        <f>IF('5_Infrastructure'!F15=0,CBS_DATABASE!G153,CBS_DATABASE!D153)</f>
        <v xml:space="preserve">Technical staff in cooperation with energy manager. </v>
      </c>
      <c r="K15" s="290" t="str">
        <f>IF('5_Infrastructure'!F15=0,CBS_DATABASE!H153,CBS_DATABASE!D153)</f>
        <v>N.a.</v>
      </c>
    </row>
    <row r="16" spans="1:14" ht="81" customHeight="1" x14ac:dyDescent="0.25">
      <c r="B16" s="287" t="str">
        <f>'5_Infrastructure'!B16</f>
        <v>Bioenergy potential at municipal level is assessed and/or reported on a GIS-system platform</v>
      </c>
      <c r="C16" s="288" t="str">
        <f>IF('5_Infrastructure'!F16=1,"YES","NO")</f>
        <v>NO</v>
      </c>
      <c r="D16" s="289" t="str">
        <f>IF('5_Infrastructure'!F16=1,CBS_DATABASE!C48,CBS_DATABASE!E154)</f>
        <v xml:space="preserve">Consider performing bioenergy potential assessment. </v>
      </c>
      <c r="E16" s="535" t="str">
        <f>IF('5_Infrastructure'!F16=0,CBS_DATABASE!F154,CBS_DATABASE!D154)</f>
        <v>Assessment of the bioenergy potential is not a requirement of ISO 50001 standard but can help optimizing energy usage by highlighting regional characteristics. Modern approaches are available for visual data representation (e.g. on GIS-system platform) and digital storage.</v>
      </c>
      <c r="F16" s="536"/>
      <c r="G16" s="536"/>
      <c r="H16" s="536"/>
      <c r="I16" s="537"/>
      <c r="J16" s="290" t="str">
        <f>IF('5_Infrastructure'!F16=0,CBS_DATABASE!G154,CBS_DATABASE!D154)</f>
        <v xml:space="preserve">Technical staff or external service provider. </v>
      </c>
      <c r="K16" s="290" t="str">
        <f>IF('5_Infrastructure'!F16=0,CBS_DATABASE!H154,CBS_DATABASE!D154)</f>
        <v>N.a.</v>
      </c>
    </row>
    <row r="19" spans="2:11" ht="19.5" x14ac:dyDescent="0.35">
      <c r="B19" s="277" t="str">
        <f>'5_Infrastructure'!B18</f>
        <v>Buildings (in the focus area)</v>
      </c>
      <c r="D19" s="278"/>
      <c r="H19" s="278"/>
    </row>
    <row r="20" spans="2:11" ht="19.5" x14ac:dyDescent="0.35">
      <c r="B20" s="280" t="s">
        <v>193</v>
      </c>
      <c r="C20" s="280" t="s">
        <v>194</v>
      </c>
      <c r="D20" s="281" t="s">
        <v>195</v>
      </c>
      <c r="E20" s="281"/>
      <c r="F20" s="282"/>
      <c r="G20" s="283" t="s">
        <v>6</v>
      </c>
      <c r="H20" s="282"/>
      <c r="I20" s="282"/>
      <c r="J20" s="284" t="s">
        <v>196</v>
      </c>
      <c r="K20" s="285" t="s">
        <v>189</v>
      </c>
    </row>
    <row r="21" spans="2:11" ht="113.25" customHeight="1" x14ac:dyDescent="0.25">
      <c r="B21" s="287" t="str">
        <f>'5_Infrastructure'!B21</f>
        <v>Installed electric energy meters in each building</v>
      </c>
      <c r="C21" s="288" t="str">
        <f>IF('5_Infrastructure'!F21=1,"YES","NO")</f>
        <v>YES</v>
      </c>
      <c r="D21" s="289" t="str">
        <f>IF('5_Infrastructure'!F21=1,CBS_DATABASE!C53,CBS_DATABASE!E159)</f>
        <v xml:space="preserve">It seems that you fulfill this criteria. Consider suggestions for improvements in other sections </v>
      </c>
      <c r="E21" s="535" t="str">
        <f>IF('5_Infrastructure'!F21=0,CBS_DATABASE!F159,CBS_DATABASE!D159)</f>
        <v>N.a</v>
      </c>
      <c r="F21" s="536"/>
      <c r="G21" s="536"/>
      <c r="H21" s="536"/>
      <c r="I21" s="537"/>
      <c r="J21" s="290" t="str">
        <f>IF('2_EnergyPlanning'!F21=0,CBS_DATABASE!G159,CBS_DATABASE!D159)</f>
        <v>N.a</v>
      </c>
      <c r="K21" s="290" t="str">
        <f>IF('2_EnergyPlanning'!F21=0,CBS_DATABASE!H159,CBS_DATABASE!D159)</f>
        <v>N.a</v>
      </c>
    </row>
    <row r="22" spans="2:11" ht="237.75" customHeight="1" x14ac:dyDescent="0.25">
      <c r="B22" s="287" t="str">
        <f>'5_Infrastructure'!B22</f>
        <v>Smart meters with remote data collection installed in each building</v>
      </c>
      <c r="C22" s="288" t="str">
        <f>IF('5_Infrastructure'!F22=1,"YES","NO")</f>
        <v>YES</v>
      </c>
      <c r="D22" s="289" t="str">
        <f>IF('5_Infrastructure'!F22=1,CBS_DATABASE!C54,CBS_DATABASE!E160)</f>
        <v xml:space="preserve">It seems that you fulfill this criteria. Consider suggestions for improvements in other sections </v>
      </c>
      <c r="E22" s="535" t="str">
        <f>IF('5_Infrastructure'!F22=0,CBS_DATABASE!F160,CBS_DATABASE!D160)</f>
        <v>N.a</v>
      </c>
      <c r="F22" s="536"/>
      <c r="G22" s="536"/>
      <c r="H22" s="536"/>
      <c r="I22" s="537"/>
      <c r="J22" s="290" t="str">
        <f>IF('2_EnergyPlanning'!F22=0,CBS_DATABASE!G160,CBS_DATABASE!D160)</f>
        <v>N.a</v>
      </c>
      <c r="K22" s="290" t="str">
        <f>IF('2_EnergyPlanning'!F22=0,CBS_DATABASE!H160,CBS_DATABASE!D160)</f>
        <v>N.a</v>
      </c>
    </row>
    <row r="23" spans="2:11" ht="66" customHeight="1" x14ac:dyDescent="0.25">
      <c r="B23" s="287" t="str">
        <f>'5_Infrastructure'!B23</f>
        <v>Existing electric energy metering system at system's level</v>
      </c>
      <c r="C23" s="288" t="str">
        <f>IF('5_Infrastructure'!F23=1,"YES","NO")</f>
        <v>YES</v>
      </c>
      <c r="D23" s="289" t="str">
        <f>IF('5_Infrastructure'!F23=1,CBS_DATABASE!C55,CBS_DATABASE!E161)</f>
        <v xml:space="preserve">It seems that you fulfill this criteria. Consider suggestions for improvements in other sections </v>
      </c>
      <c r="E23" s="535" t="str">
        <f>IF('5_Infrastructure'!F23=0,CBS_DATABASE!F161,CBS_DATABASE!D161)</f>
        <v>N.a</v>
      </c>
      <c r="F23" s="536"/>
      <c r="G23" s="536"/>
      <c r="H23" s="536"/>
      <c r="I23" s="537"/>
      <c r="J23" s="290" t="str">
        <f>IF('2_EnergyPlanning'!F23=0,CBS_DATABASE!G161,CBS_DATABASE!D161)</f>
        <v>N.a</v>
      </c>
      <c r="K23" s="290" t="str">
        <f>IF('2_EnergyPlanning'!F23=0,CBS_DATABASE!H161,CBS_DATABASE!D161)</f>
        <v>N.a</v>
      </c>
    </row>
    <row r="24" spans="2:11" ht="64.5" customHeight="1" x14ac:dyDescent="0.25">
      <c r="B24" s="287" t="str">
        <f>'5_Infrastructure'!B24</f>
        <v xml:space="preserve">Existing electric energy metering system at appliance level </v>
      </c>
      <c r="C24" s="288" t="str">
        <f>IF('5_Infrastructure'!F24=1,"YES","NO")</f>
        <v>YES</v>
      </c>
      <c r="D24" s="289" t="str">
        <f>IF('5_Infrastructure'!F24=1,CBS_DATABASE!C56,CBS_DATABASE!E162)</f>
        <v xml:space="preserve">It seems that you fulfill this criteria. Consider suggestions for improvements in other sections </v>
      </c>
      <c r="E24" s="535" t="str">
        <f>IF('5_Infrastructure'!F24=0,CBS_DATABASE!F162,CBS_DATABASE!D162)</f>
        <v>N.a</v>
      </c>
      <c r="F24" s="536"/>
      <c r="G24" s="536"/>
      <c r="H24" s="536"/>
      <c r="I24" s="537"/>
      <c r="J24" s="290" t="str">
        <f>IF('2_EnergyPlanning'!F24=0,CBS_DATABASE!G162,CBS_DATABASE!D162)</f>
        <v>N.a</v>
      </c>
      <c r="K24" s="290" t="str">
        <f>IF('2_EnergyPlanning'!F24=0,CBS_DATABASE!H162,CBS_DATABASE!D162)</f>
        <v>N.a</v>
      </c>
    </row>
    <row r="25" spans="2:11" ht="78.75" customHeight="1" x14ac:dyDescent="0.25">
      <c r="B25" s="287" t="str">
        <f>'5_Infrastructure'!B25</f>
        <v xml:space="preserve">Individual heat energy meters in each building </v>
      </c>
      <c r="C25" s="288" t="str">
        <f>IF('5_Infrastructure'!F25=1,"YES","NO")</f>
        <v>NO</v>
      </c>
      <c r="D25" s="289" t="str">
        <f>IF('5_Infrastructure'!F25=1,CBS_DATABASE!C57,CBS_DATABASE!E163)</f>
        <v xml:space="preserve">Consider to install electric energy metering systems at appliance level. </v>
      </c>
      <c r="E25" s="535" t="str">
        <f>IF('5_Infrastructure'!F25=0,CBS_DATABASE!F163,CBS_DATABASE!D163)</f>
        <v xml:space="preserve">High performance buildings as part of an integrated sustainable energy system within a system grid should be considered. Even more beneficial it would be to consider this at level of appliances. It is recommended to properly integrate these aspects as prerequisite for future development to smart system. </v>
      </c>
      <c r="F25" s="536"/>
      <c r="G25" s="536"/>
      <c r="H25" s="536"/>
      <c r="I25" s="537"/>
      <c r="J25" s="290" t="str">
        <f>IF('2_EnergyPlanning'!F25=0,CBS_DATABASE!G163,CBS_DATABASE!D163)</f>
        <v>N.a</v>
      </c>
      <c r="K25" s="290" t="str">
        <f>IF('2_EnergyPlanning'!F25=0,CBS_DATABASE!H163,CBS_DATABASE!D163)</f>
        <v>N.a</v>
      </c>
    </row>
    <row r="26" spans="2:11" ht="83.25" customHeight="1" x14ac:dyDescent="0.25">
      <c r="B26" s="287" t="str">
        <f>'5_Infrastructure'!B26</f>
        <v xml:space="preserve">Complete monitoring and measurement systems connected to cloud/ software for real-time data visualization </v>
      </c>
      <c r="C26" s="288" t="str">
        <f>IF('5_Infrastructure'!F26=1,"YES","NO")</f>
        <v>NO</v>
      </c>
      <c r="D26" s="289" t="str">
        <f>IF('5_Infrastructure'!F26=1,CBS_DATABASE!C58,CBS_DATABASE!E164)</f>
        <v>Consider to install individual heat energy meters in each building.</v>
      </c>
      <c r="E26" s="535" t="str">
        <f>IF('5_Infrastructure'!F26=0,CBS_DATABASE!F164,CBS_DATABASE!D164)</f>
        <v xml:space="preserve">Individual consumption meters or heat cost allocators should be installed as mentioned by the Energy Efficiency Directive.  Measuring heat energy consumption as such obviously does not save energy, but it has an effect on residents’ behavior, e.g. by avoiding window ventilation during the heating period. </v>
      </c>
      <c r="F26" s="536"/>
      <c r="G26" s="536"/>
      <c r="H26" s="536"/>
      <c r="I26" s="537"/>
      <c r="J26" s="290" t="str">
        <f>IF('2_EnergyPlanning'!F26=0,CBS_DATABASE!G164,CBS_DATABASE!D164)</f>
        <v>Energy manager in collaboration with technical staff.</v>
      </c>
      <c r="K26" s="290" t="str">
        <f>IF('2_EnergyPlanning'!F26=0,CBS_DATABASE!H164,CBS_DATABASE!D164)</f>
        <v>N.a.</v>
      </c>
    </row>
    <row r="27" spans="2:11" ht="142.5" customHeight="1" x14ac:dyDescent="0.25">
      <c r="B27" s="287" t="str">
        <f>'5_Infrastructure'!B27</f>
        <v>Remote control of energy systems (electricity and/ or heat)</v>
      </c>
      <c r="C27" s="288" t="str">
        <f>IF('5_Infrastructure'!F27=1,"YES","NO")</f>
        <v>NO</v>
      </c>
      <c r="D27" s="289" t="str">
        <f>IF('5_Infrastructure'!F27=1,CBS_DATABASE!C59,CBS_DATABASE!E165)</f>
        <v xml:space="preserve">Consider to install complete monitoring and measurement systems connected to cloud/ software for real-time data visualization.  </v>
      </c>
      <c r="E27" s="535" t="str">
        <f>IF('5_Infrastructure'!F27=0,CBS_DATABASE!F165,CBS_DATABASE!D165)</f>
        <v>Using different services, cloud-based service offers more benefits than traditional computing. Cost saving, scalability, mobile storage, anytime anywhere access, better security, energy saving, environment benefits are some of benefits of the cloud including the development of IoT and blockchain.  For organizations and individuals planning to shift to cloud computing, it is important to understand different aspects of cloud computing, assess needs and then decide which cloud computing service is the most appropriate.</v>
      </c>
      <c r="F27" s="536"/>
      <c r="G27" s="536"/>
      <c r="H27" s="536"/>
      <c r="I27" s="537"/>
      <c r="J27" s="290" t="str">
        <f>IF('2_EnergyPlanning'!F27=0,CBS_DATABASE!G165,CBS_DATABASE!D165)</f>
        <v xml:space="preserve">Energy manager in collaboration with technical staff. </v>
      </c>
      <c r="K27" s="290" t="str">
        <f>IF('2_EnergyPlanning'!F27=0,CBS_DATABASE!H165,CBS_DATABASE!D165)</f>
        <v>N.a.</v>
      </c>
    </row>
    <row r="28" spans="2:11" ht="94.5" customHeight="1" x14ac:dyDescent="0.25">
      <c r="B28" s="287" t="str">
        <f>'5_Infrastructure'!B28</f>
        <v>Valid building energy performance certificates in place</v>
      </c>
      <c r="C28" s="288" t="str">
        <f>IF('5_Infrastructure'!F28=1,"YES","NO")</f>
        <v>NO</v>
      </c>
      <c r="D28" s="289" t="str">
        <f>IF('5_Infrastructure'!F28=1,CBS_DATABASE!C60,CBS_DATABASE!E166)</f>
        <v xml:space="preserve">Consider to install remote control energy systems (electricity and/ or heat). </v>
      </c>
      <c r="E28" s="535" t="str">
        <f>IF('5_Infrastructure'!F28=0,CBS_DATABASE!F166,CBS_DATABASE!D166)</f>
        <v>Smart heat/ electricity meters  can  be  managed (interrogated  and  programmed) remotely to better visualize the effect of specific energy strategy. The design of remote systems should be properly defined on the identified needs and gaps in the identified building stock. In this direction is advisable to be supported by experts.</v>
      </c>
      <c r="F28" s="536"/>
      <c r="G28" s="536"/>
      <c r="H28" s="536"/>
      <c r="I28" s="537"/>
      <c r="J28" s="290" t="str">
        <f>IF('2_EnergyPlanning'!F28=0,CBS_DATABASE!G166,CBS_DATABASE!D166)</f>
        <v>N.a</v>
      </c>
      <c r="K28" s="290" t="str">
        <f>IF('2_EnergyPlanning'!F28=0,CBS_DATABASE!H166,CBS_DATABASE!D166)</f>
        <v>N.a</v>
      </c>
    </row>
    <row r="31" spans="2:11" ht="19.5" x14ac:dyDescent="0.35">
      <c r="B31" s="277" t="str">
        <f>'5_Infrastructure'!B30</f>
        <v>Other Public Sectors and Municipal inteventions</v>
      </c>
      <c r="D31" s="278"/>
      <c r="H31" s="278"/>
    </row>
    <row r="32" spans="2:11" ht="19.5" x14ac:dyDescent="0.35">
      <c r="B32" s="280" t="s">
        <v>193</v>
      </c>
      <c r="C32" s="280" t="s">
        <v>194</v>
      </c>
      <c r="D32" s="281" t="s">
        <v>195</v>
      </c>
      <c r="E32" s="281"/>
      <c r="F32" s="282"/>
      <c r="G32" s="283" t="s">
        <v>6</v>
      </c>
      <c r="H32" s="282"/>
      <c r="I32" s="282"/>
      <c r="J32" s="284" t="s">
        <v>196</v>
      </c>
      <c r="K32" s="285" t="s">
        <v>189</v>
      </c>
    </row>
    <row r="33" spans="2:11" ht="80.25" customHeight="1" x14ac:dyDescent="0.25">
      <c r="B33" s="287" t="str">
        <f>'5_Infrastructure'!B33</f>
        <v>Energy audit/ inventory done for public lighting within the past 3 years</v>
      </c>
      <c r="C33" s="288" t="str">
        <f>IF('5_Infrastructure'!F33=1,"YES","NO")</f>
        <v>YES</v>
      </c>
      <c r="D33" s="289" t="str">
        <f>IF('2_EnergyPlanning'!F33=1,CBS_DATABASE!C171,CBS_DATABASE!E171)</f>
        <v xml:space="preserve">Consider developing an energy audit/ technical inventory of the public lighting system. </v>
      </c>
      <c r="E33" s="535" t="str">
        <f>IF('5_Infrastructure'!F33=0,CBS_DATABASE!F171,CBS_DATABASE!D171)</f>
        <v>N.a</v>
      </c>
      <c r="F33" s="536"/>
      <c r="G33" s="536"/>
      <c r="H33" s="536"/>
      <c r="I33" s="537"/>
      <c r="J33" s="290" t="str">
        <f>IF('2_EnergyPlanning'!F37=0,CBS_DATABASE!G171,CBS_DATABASE!D171)</f>
        <v xml:space="preserve">Energy manager in collaboration with the local energy management working group and top management.  </v>
      </c>
      <c r="K33" s="290" t="str">
        <f>IF('2_EnergyPlanning'!F37=0,CBS_DATABASE!H171,CBS_DATABASE!D171)</f>
        <v>N.a.</v>
      </c>
    </row>
    <row r="34" spans="2:11" ht="175.5" customHeight="1" x14ac:dyDescent="0.25">
      <c r="B34" s="287" t="str">
        <f>'5_Infrastructure'!B34</f>
        <v>Technical data available for public lighting</v>
      </c>
      <c r="C34" s="288" t="str">
        <f>IF('5_Infrastructure'!F34=1,"YES","NO")</f>
        <v>YES</v>
      </c>
      <c r="D34" s="289" t="str">
        <f>IF('2_EnergyPlanning'!F34=1,CBS_DATABASE!C172,CBS_DATABASE!E172)</f>
        <v xml:space="preserve">Collect technical data about the public lighting system.  </v>
      </c>
      <c r="E34" s="535" t="str">
        <f>IF('5_Infrastructure'!F34=0,CBS_DATABASE!F172,CBS_DATABASE!D172)</f>
        <v>N.a</v>
      </c>
      <c r="F34" s="536"/>
      <c r="G34" s="536"/>
      <c r="H34" s="536"/>
      <c r="I34" s="537"/>
      <c r="J34" s="290" t="str">
        <f>IF('2_EnergyPlanning'!F38=0,CBS_DATABASE!G172,CBS_DATABASE!D172)</f>
        <v>Energy manager in collaboration with the local energy management working group and technical staff/ public lighting provider.</v>
      </c>
      <c r="K34" s="290" t="str">
        <f>IF('2_EnergyPlanning'!F38=0,CBS_DATABASE!H172,CBS_DATABASE!D172)</f>
        <v>N.a.</v>
      </c>
    </row>
    <row r="35" spans="2:11" ht="113.25" customHeight="1" x14ac:dyDescent="0.25">
      <c r="B35" s="287" t="str">
        <f>'5_Infrastructure'!B35</f>
        <v>Technical and energy consumption data available for municipal vehicle fleet</v>
      </c>
      <c r="C35" s="288" t="str">
        <f>IF('5_Infrastructure'!F35=1,"YES","NO")</f>
        <v>YES</v>
      </c>
      <c r="D35" s="289" t="str">
        <f>IF('2_EnergyPlanning'!F35=1,CBS_DATABASE!C173,CBS_DATABASE!E173)</f>
        <v xml:space="preserve">Collect technical and energy consumption data about the municipal vehicle fleet. </v>
      </c>
      <c r="E35" s="535" t="str">
        <f>IF('5_Infrastructure'!F35=0,CBS_DATABASE!F173,CBS_DATABASE!D173)</f>
        <v>N.a</v>
      </c>
      <c r="F35" s="536"/>
      <c r="G35" s="536"/>
      <c r="H35" s="536"/>
      <c r="I35" s="537"/>
      <c r="J35" s="290" t="str">
        <f>IF('2_EnergyPlanning'!F39=0,CBS_DATABASE!G173,CBS_DATABASE!D173)</f>
        <v>Energy manager in collaboration with the responsible personnel for municipal vehicle fleet.</v>
      </c>
      <c r="K35" s="290" t="str">
        <f>IF('2_EnergyPlanning'!F39=0,CBS_DATABASE!H173,CBS_DATABASE!D173)</f>
        <v>N.a.</v>
      </c>
    </row>
    <row r="36" spans="2:11" ht="96.75" customHeight="1" x14ac:dyDescent="0.25">
      <c r="B36" s="287" t="str">
        <f>'5_Infrastructure'!B36</f>
        <v xml:space="preserve">Technical and energy consumption data available for public transportation </v>
      </c>
      <c r="C36" s="288" t="str">
        <f>IF('5_Infrastructure'!F36=1,"YES","NO")</f>
        <v>YES</v>
      </c>
      <c r="D36" s="289" t="str">
        <f>IF('2_EnergyPlanning'!F36=1,CBS_DATABASE!C174,CBS_DATABASE!E174)</f>
        <v xml:space="preserve">Collect technical and energy consumption data about the public transportation. </v>
      </c>
      <c r="E36" s="535" t="str">
        <f>IF('5_Infrastructure'!F36=0,CBS_DATABASE!F174,CBS_DATABASE!D174)</f>
        <v>N.a</v>
      </c>
      <c r="F36" s="536"/>
      <c r="G36" s="536"/>
      <c r="H36" s="536"/>
      <c r="I36" s="537"/>
      <c r="J36" s="290" t="str">
        <f>IF('2_EnergyPlanning'!F40=0,CBS_DATABASE!G174,CBS_DATABASE!D174)</f>
        <v xml:space="preserve">Energy manager in collaboration with public transportation provider or the responsible personnel for public transport. </v>
      </c>
      <c r="K36" s="290" t="str">
        <f>IF('2_EnergyPlanning'!F40=0,CBS_DATABASE!H174,CBS_DATABASE!D174)</f>
        <v>N.a.</v>
      </c>
    </row>
  </sheetData>
  <mergeCells count="16">
    <mergeCell ref="E22:I22"/>
    <mergeCell ref="E13:I13"/>
    <mergeCell ref="E14:I14"/>
    <mergeCell ref="E15:I15"/>
    <mergeCell ref="E16:I16"/>
    <mergeCell ref="E21:I21"/>
    <mergeCell ref="E35:I35"/>
    <mergeCell ref="E36:I36"/>
    <mergeCell ref="E33:I33"/>
    <mergeCell ref="E34:I34"/>
    <mergeCell ref="E23:I23"/>
    <mergeCell ref="E24:I24"/>
    <mergeCell ref="E25:I25"/>
    <mergeCell ref="E26:I26"/>
    <mergeCell ref="E27:I27"/>
    <mergeCell ref="E28:I2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8:N28"/>
  <sheetViews>
    <sheetView zoomScale="90" zoomScaleNormal="90" workbookViewId="0"/>
  </sheetViews>
  <sheetFormatPr baseColWidth="10" defaultColWidth="9.140625" defaultRowHeight="15" x14ac:dyDescent="0.25"/>
  <cols>
    <col min="1" max="1" width="9.140625" style="274"/>
    <col min="2" max="2" width="52.85546875" style="274" customWidth="1"/>
    <col min="3" max="3" width="8.140625" style="274" customWidth="1"/>
    <col min="4" max="4" width="36.7109375" style="274" customWidth="1"/>
    <col min="5" max="5" width="9.140625" style="274" customWidth="1"/>
    <col min="6" max="6" width="9.140625" style="274"/>
    <col min="7" max="7" width="9.140625" style="274" customWidth="1"/>
    <col min="8" max="8" width="9.140625" style="274"/>
    <col min="9" max="9" width="21.140625" style="274" customWidth="1"/>
    <col min="10" max="10" width="51.42578125" style="274" customWidth="1"/>
    <col min="11" max="11" width="46.7109375" style="274" customWidth="1"/>
    <col min="12" max="16384" width="9.140625" style="274"/>
  </cols>
  <sheetData>
    <row r="8" spans="1:14" ht="15.75" thickBot="1" x14ac:dyDescent="0.3"/>
    <row r="9" spans="1:14" s="275" customFormat="1" ht="21.75" thickTop="1" x14ac:dyDescent="0.35">
      <c r="B9" s="276" t="s">
        <v>192</v>
      </c>
      <c r="D9" s="276" t="str">
        <f>'6_Home-owner segment'!B7</f>
        <v>Dimension of Capacity - HOME-OWNER SEGMENT</v>
      </c>
    </row>
    <row r="11" spans="1:14" ht="19.5" x14ac:dyDescent="0.35">
      <c r="B11" s="277" t="str">
        <f>'6_Home-owner segment'!B10</f>
        <v>Municipality and home-owner segment synergy</v>
      </c>
      <c r="D11" s="278"/>
      <c r="H11" s="278"/>
    </row>
    <row r="12" spans="1:14" ht="19.5" x14ac:dyDescent="0.35">
      <c r="A12" s="279"/>
      <c r="B12" s="280" t="s">
        <v>193</v>
      </c>
      <c r="C12" s="280" t="s">
        <v>194</v>
      </c>
      <c r="D12" s="281" t="s">
        <v>195</v>
      </c>
      <c r="E12" s="281"/>
      <c r="F12" s="282"/>
      <c r="G12" s="283" t="s">
        <v>6</v>
      </c>
      <c r="H12" s="282"/>
      <c r="I12" s="282"/>
      <c r="J12" s="284" t="s">
        <v>196</v>
      </c>
      <c r="K12" s="285" t="s">
        <v>189</v>
      </c>
    </row>
    <row r="13" spans="1:14" ht="81" customHeight="1" x14ac:dyDescent="0.25">
      <c r="A13" s="286"/>
      <c r="B13" s="287" t="str">
        <f>'6_Home-owner segment'!B13</f>
        <v>Are goals and baseline established for the home-owner segment?</v>
      </c>
      <c r="C13" s="288" t="str">
        <f>IF('6_Home-owner segment'!F13=1,"YES","NO")</f>
        <v>NO</v>
      </c>
      <c r="D13" s="289" t="str">
        <f>IF('6_Home-owner segment'!F13=0,CBS_DATABASE!E180,CBS_DATABASE!D180)</f>
        <v>Consider establishing the baseline and goals for the segment as a starting activity.</v>
      </c>
      <c r="E13" s="535" t="str">
        <f>IF('6_Home-owner segment'!F13=0,CBS_DATABASE!F180,CBS_DATABASE!D180)</f>
        <v xml:space="preserve">You will soon need both the baseline and goals for planning the actions with this segment. Until this is done, you risk wasting valuable resources and time. The local utility-companies might be able to support the data collection (electricity, heat, gas etc.). </v>
      </c>
      <c r="F13" s="536"/>
      <c r="G13" s="536"/>
      <c r="H13" s="536"/>
      <c r="I13" s="537"/>
      <c r="J13" s="290" t="str">
        <f>IF('6_Home-owner segment'!F13=0,CBS_DATABASE!G180,CBS_DATABASE!D180)</f>
        <v>The working group in cooperation with potentially an external energy expert.</v>
      </c>
      <c r="K13" s="290" t="str">
        <f>IF('6_Home-owner segment'!F13=0,CBS_DATABASE!H180,CBS_DATABASE!D180)</f>
        <v>https://www1.eere.energy.gov/manufacturing/resources/pdfs/leaderbaselinestepsguideline.pdf</v>
      </c>
      <c r="M13" s="291"/>
      <c r="N13" s="291"/>
    </row>
    <row r="14" spans="1:14" ht="34.5" customHeight="1" x14ac:dyDescent="0.25">
      <c r="B14" s="287" t="str">
        <f>'6_Home-owner segment'!B14</f>
        <v>Is a value propositions developed for the selected segments?</v>
      </c>
      <c r="C14" s="288" t="str">
        <f>IF('6_Home-owner segment'!F14=1,"YES","NO")</f>
        <v>NO</v>
      </c>
      <c r="D14" s="289" t="str">
        <f>IF('6_Home-owner segment'!F14=0,CBS_DATABASE!E181,CBS_DATABASE!D181)</f>
        <v xml:space="preserve">Consider creating a value propositions. </v>
      </c>
      <c r="E14" s="535" t="str">
        <f>IF('6_Home-owner segment'!F14=0,CBS_DATABASE!F181,CBS_DATABASE!D181)</f>
        <v>A value proposition will help you understand home-owner gains and pains and the customer job to be done.</v>
      </c>
      <c r="F14" s="536"/>
      <c r="G14" s="536"/>
      <c r="H14" s="536"/>
      <c r="I14" s="537"/>
      <c r="J14" s="290" t="str">
        <f>IF('6_Home-owner segment'!F14=0,CBS_DATABASE!G181,CBS_DATABASE!D181)</f>
        <v>The working group in cooperation with potentially an external communication expert.</v>
      </c>
      <c r="K14" s="290" t="str">
        <f>IF('6_Home-owner segment'!F14=0,CBS_DATABASE!H181,CBS_DATABASE!D181)</f>
        <v>https://www.strategyzer.com/canvas/value-proposition-canvas</v>
      </c>
    </row>
    <row r="15" spans="1:14" ht="111.75" customHeight="1" x14ac:dyDescent="0.25">
      <c r="B15" s="287" t="str">
        <f>'6_Home-owner segment'!B15</f>
        <v>Is a "Customer journey" process (or sImilar approaches) in place within the Municipality (including communication, implementation, follow-up)?</v>
      </c>
      <c r="C15" s="288" t="str">
        <f>IF('6_Home-owner segment'!F15=1,"YES","NO")</f>
        <v>NO</v>
      </c>
      <c r="D15" s="289" t="str">
        <f>IF('6_Home-owner segment'!F15=0,CBS_DATABASE!E182,CBS_DATABASE!D182)</f>
        <v>Consider use a standard template for the customer journey to secure a shared picture of the process.</v>
      </c>
      <c r="E15" s="535" t="str">
        <f>IF('6_Home-owner segment'!F15=0,CBS_DATABASE!F182,CBS_DATABASE!D182)</f>
        <v>Home-owners decisions to retrofit their homes is normally as step-wise process, starting with information, leading to decision/actions, implementation and follow up. There are many models of the Customer Journey process available. We recommend, that you select a simple model like the 11-step REFURB Customer Journey model, created in the Netherlands and described as part of the EU REFURB project.</v>
      </c>
      <c r="F15" s="536"/>
      <c r="G15" s="536"/>
      <c r="H15" s="536"/>
      <c r="I15" s="537"/>
      <c r="J15" s="290" t="str">
        <f>IF('6_Home-owner segment'!F15=0,CBS_DATABASE!G182,CBS_DATABASE!D182)</f>
        <v>The working group in cooperation with potentially an external communication expert.</v>
      </c>
      <c r="K15" s="290" t="str">
        <f>IF('6_Home-owner segment'!F15=0,CBS_DATABASE!H182,CBS_DATABASE!D182)</f>
        <v>Please study the 11 step REFURB Customer Journey on page 4:http://www.go-refurb.eu/wp-content/uploads/2016/02/11378-Refurb-folder_DK_MAIN_TRYK.pdf</v>
      </c>
    </row>
    <row r="16" spans="1:14" ht="81" customHeight="1" x14ac:dyDescent="0.25">
      <c r="B16" s="287" t="str">
        <f>'6_Home-owner segment'!B16</f>
        <v>Is there an independent single-point-of contact person to support home-owners decisions?</v>
      </c>
      <c r="C16" s="288" t="str">
        <f>IF('6_Home-owner segment'!F16=1,"YES","NO")</f>
        <v>NO</v>
      </c>
      <c r="D16" s="289" t="str">
        <f>IF('6_Home-owner segment'!F16=0,CBS_DATABASE!E183,CBS_DATABASE!D183)</f>
        <v>Consider using an independent single-point-of contact person to support the home-owners decision-making.</v>
      </c>
      <c r="E16" s="535" t="str">
        <f>IF('6_Home-owner segment'!F16=0,CBS_DATABASE!F183,CBS_DATABASE!D183)</f>
        <v>Experience from various countries and cities show that inexperienced home-owners need guidance and support for decision-making along the Customer Journey process. Experience shows, that such guide ideally must be independent of any supplier.</v>
      </c>
      <c r="F16" s="536"/>
      <c r="G16" s="536"/>
      <c r="H16" s="536"/>
      <c r="I16" s="537"/>
      <c r="J16" s="290" t="str">
        <f>IF('6_Home-owner segment'!F16=0,CBS_DATABASE!G183,CBS_DATABASE!D183)</f>
        <v>The working group or the municipality offering such service.</v>
      </c>
      <c r="K16" s="290" t="str">
        <f>IF('6_Home-owner segment'!F16=0,CBS_DATABASE!H183,CBS_DATABASE!D183)</f>
        <v>For more information about the role, you can study the www.go-refurb.eu website - report 5.1 Quality Assurance, where the role of the Single-point-of-contact is described in details.</v>
      </c>
    </row>
    <row r="17" spans="2:11" ht="64.5" customHeight="1" x14ac:dyDescent="0.25">
      <c r="B17" s="287" t="str">
        <f>'6_Home-owner segment'!B17</f>
        <v>Has a home-owner segment working group been established?</v>
      </c>
      <c r="C17" s="288" t="str">
        <f>IF('6_Home-owner segment'!F17=1,"YES","NO")</f>
        <v>NO</v>
      </c>
      <c r="D17" s="289" t="str">
        <f>IF('6_Home-owner segment'!F17=0,CBS_DATABASE!E184,CBS_DATABASE!D184)</f>
        <v>Consider establish a working group for this segment.</v>
      </c>
      <c r="E17" s="535" t="str">
        <f>IF('6_Home-owner segment'!F17=0,CBS_DATABASE!F184,CBS_DATABASE!D184)</f>
        <v xml:space="preserve">You will soon need a reference and support group for developing the home-owner segment. The recommendation is therefore to create a dedicated working for the home-owner segment. </v>
      </c>
      <c r="F17" s="536"/>
      <c r="G17" s="536"/>
      <c r="H17" s="536"/>
      <c r="I17" s="537"/>
      <c r="J17" s="290" t="str">
        <f>IF('6_Home-owner segment'!F17=0,CBS_DATABASE!G184,CBS_DATABASE!D184)</f>
        <v>The city management,  the city council in cooperation with private sector companies and consultants.</v>
      </c>
      <c r="K17" s="290" t="str">
        <f>IF('6_Home-owner segment'!F17=0,CBS_DATABASE!H184,CBS_DATABASE!D184)</f>
        <v>N.a.</v>
      </c>
    </row>
    <row r="18" spans="2:11" ht="79.5" customHeight="1" x14ac:dyDescent="0.25">
      <c r="B18" s="287" t="str">
        <f>'6_Home-owner segment'!B18</f>
        <v>Is the implementation progressing and results monitored and reported?</v>
      </c>
      <c r="C18" s="288" t="str">
        <f>IF('6_Home-owner segment'!F18=1,"YES","NO")</f>
        <v>NO</v>
      </c>
      <c r="D18" s="289" t="str">
        <f>IF('6_Home-owner segment'!F18=0,CBS_DATABASE!E185,CBS_DATABASE!D185)</f>
        <v>Consider establishing a monitoring system.</v>
      </c>
      <c r="E18" s="535" t="str">
        <f>IF('6_Home-owner segment'!F18=0,CBS_DATABASE!F185,CBS_DATABASE!D185)</f>
        <v>A progress monitoring system is key for the implementation of actions and frequent monitoring and follow up on the gab between established goals and measured results will help the working group understand impact and the need for corrective actions.</v>
      </c>
      <c r="F18" s="536"/>
      <c r="G18" s="536"/>
      <c r="H18" s="536"/>
      <c r="I18" s="537"/>
      <c r="J18" s="290" t="str">
        <f>IF('6_Home-owner segment'!F18=0,CBS_DATABASE!G185,CBS_DATABASE!D185)</f>
        <v>The working group.</v>
      </c>
      <c r="K18" s="290" t="str">
        <f>IF('6_Home-owner segment'!F18=0,CBS_DATABASE!H185,CBS_DATABASE!D185)</f>
        <v xml:space="preserve">PDCA - Plan, do, check, act https://en.wikipedia.org/wiki/PDCA  </v>
      </c>
    </row>
    <row r="19" spans="2:11" ht="66" customHeight="1" x14ac:dyDescent="0.25">
      <c r="B19" s="287" t="str">
        <f>'6_Home-owner segment'!B19</f>
        <v>Have the stakeholders along the "customer journey"  been trained to understand roles &amp; responsibilities?</v>
      </c>
      <c r="C19" s="288" t="str">
        <f>IF('6_Home-owner segment'!F19=1,"YES","NO")</f>
        <v>NO</v>
      </c>
      <c r="D19" s="289" t="str">
        <f>IF('6_Home-owner segment'!F19=0,CBS_DATABASE!E186,CBS_DATABASE!D186)</f>
        <v>Consider necessary training for the associated key stakeholders.</v>
      </c>
      <c r="E19" s="535" t="str">
        <f>IF('6_Home-owner segment'!F19=0,CBS_DATABASE!F186,CBS_DATABASE!D186)</f>
        <v xml:space="preserve">A joint shared picture of the Customer Journey process and its challenges and opportunities in each step is a precondition for efficient servicing the home-owner and create an efficient flow and home-owners satisfaction.  </v>
      </c>
      <c r="F19" s="536"/>
      <c r="G19" s="536"/>
      <c r="H19" s="536"/>
      <c r="I19" s="537"/>
      <c r="J19" s="290" t="str">
        <f>IF('6_Home-owner segment'!F19=0,CBS_DATABASE!G186,CBS_DATABASE!D186)</f>
        <v>The municipality or the working group.</v>
      </c>
      <c r="K19" s="290" t="str">
        <f>IF('6_Home-owner segment'!F19=0,CBS_DATABASE!H186,CBS_DATABASE!D186)</f>
        <v>N.a.</v>
      </c>
    </row>
    <row r="22" spans="2:11" ht="19.5" x14ac:dyDescent="0.35">
      <c r="B22" s="277" t="str">
        <f>'6_Home-owner segment'!B21</f>
        <v>"Customer Journey" in-depth analysis</v>
      </c>
      <c r="D22" s="278"/>
      <c r="H22" s="278"/>
    </row>
    <row r="23" spans="2:11" ht="19.5" x14ac:dyDescent="0.35">
      <c r="B23" s="280" t="s">
        <v>193</v>
      </c>
      <c r="C23" s="280" t="s">
        <v>194</v>
      </c>
      <c r="D23" s="281" t="s">
        <v>195</v>
      </c>
      <c r="E23" s="281"/>
      <c r="F23" s="282"/>
      <c r="G23" s="283" t="s">
        <v>6</v>
      </c>
      <c r="H23" s="282"/>
      <c r="I23" s="282"/>
      <c r="J23" s="284" t="s">
        <v>196</v>
      </c>
      <c r="K23" s="285" t="s">
        <v>189</v>
      </c>
    </row>
    <row r="24" spans="2:11" ht="95.25" customHeight="1" x14ac:dyDescent="0.25">
      <c r="B24" s="287" t="str">
        <f>'6_Home-owner segment'!B24</f>
        <v>Have sufficient communication-means to support the decision making process been implemented?</v>
      </c>
      <c r="C24" s="288" t="str">
        <f>IF('6_Home-owner segment'!F24=1,"YES","NO")</f>
        <v>NO</v>
      </c>
      <c r="D24" s="289" t="str">
        <f>IF('6_Home-owner segment'!F24=0,CBS_DATABASE!E192,CBS_DATABASE!D192)</f>
        <v>Consider communication as key for creating interest among the selected home-owner segment</v>
      </c>
      <c r="E24" s="535" t="str">
        <f>IF('6_Home-owner segment'!F24=0,CBS_DATABASE!F192,CBS_DATABASE!D192)</f>
        <v xml:space="preserve">Information about benefits and gains is important for motivating the home-owners to start the Customer Journey. Analysis shows that the initial key questions are WHY and WHAT, followed by economic questions focused on economic viability. The WHY can potentially address indoor climate, improved comfort, saving energy cost etc. </v>
      </c>
      <c r="F24" s="536"/>
      <c r="G24" s="536"/>
      <c r="H24" s="536"/>
      <c r="I24" s="537"/>
      <c r="J24" s="290" t="str">
        <f>IF('6_Home-owner segment'!F24=0,CBS_DATABASE!G192,CBS_DATABASE!D192)</f>
        <v>The municipality or the working group.</v>
      </c>
      <c r="K24" s="290" t="str">
        <f>IF('6_Home-owner segment'!F24=0,CBS_DATABASE!H192,CBS_DATABASE!D192)</f>
        <v xml:space="preserve">Please study the initial three steps of the REFURB Customer Journey as described on page 4: http://www.go-refurb.eu/wp-content/uploads/2016/02/11378-Refurb-folder_DK_MAIN_TRYK.pdf  </v>
      </c>
    </row>
    <row r="25" spans="2:11" ht="80.25" customHeight="1" x14ac:dyDescent="0.25">
      <c r="B25" s="287" t="str">
        <f>'6_Home-owner segment'!B25</f>
        <v xml:space="preserve">Are the implemented activities enough to secure a high process quality across stakeholders? </v>
      </c>
      <c r="C25" s="288" t="str">
        <f>IF('6_Home-owner segment'!F25=1,"YES","NO")</f>
        <v>NO</v>
      </c>
      <c r="D25" s="289" t="str">
        <f>IF('6_Home-owner segment'!F25=0,CBS_DATABASE!E193,CBS_DATABASE!D193)</f>
        <v xml:space="preserve">Consider the key actions to secure a safe journey for the home-owners </v>
      </c>
      <c r="E25" s="535" t="str">
        <f>IF('6_Home-owner segment'!F25=0,CBS_DATABASE!F193,CBS_DATABASE!D193)</f>
        <v xml:space="preserve">For home-owners doing energy-retrofit for the first time, feeling comfortable and safe about the process is key to a successful full loop. Experiences shows, that the uncertainty is especially linked to the initial four steps of the Customer Journey. </v>
      </c>
      <c r="F25" s="536"/>
      <c r="G25" s="536"/>
      <c r="H25" s="536"/>
      <c r="I25" s="537"/>
      <c r="J25" s="290" t="str">
        <f>IF('6_Home-owner segment'!F25=0,CBS_DATABASE!G193,CBS_DATABASE!D193)</f>
        <v>The municipality or the working group.</v>
      </c>
      <c r="K25" s="290" t="str">
        <f>IF('6_Home-owner segment'!F25=0,CBS_DATABASE!H193,CBS_DATABASE!D193)</f>
        <v>N.a.</v>
      </c>
    </row>
    <row r="26" spans="2:11" ht="97.5" customHeight="1" x14ac:dyDescent="0.25">
      <c r="B26" s="287" t="str">
        <f>'6_Home-owner segment'!B26</f>
        <v xml:space="preserve">Are the implemented means enough to secure and motivate further energy retrofit iterations with same home-owners? </v>
      </c>
      <c r="C26" s="288" t="str">
        <f>IF('6_Home-owner segment'!F26=1,"YES","NO")</f>
        <v>NO</v>
      </c>
      <c r="D26" s="289" t="str">
        <f>IF('6_Home-owner segment'!F26=0,CBS_DATABASE!E194,CBS_DATABASE!D194)</f>
        <v>Consider a stronger approach to secure that home-owners are motivated for additional retrofit actions</v>
      </c>
      <c r="E26" s="535" t="str">
        <f>IF('6_Home-owner segment'!F26=0,CBS_DATABASE!F194,CBS_DATABASE!D194)</f>
        <v>The REFURB Customer Journey step 11 is called "Wanting more". The step is based on the learning, that home-owners having a successful initial loop through, are motivated to continue their journey. The then bypass the step 1-3 and go straight to step 4 - conditions is however, that they are aware of such additional offers and their value creation.</v>
      </c>
      <c r="F26" s="536"/>
      <c r="G26" s="536"/>
      <c r="H26" s="536"/>
      <c r="I26" s="537"/>
      <c r="J26" s="290" t="str">
        <f>IF('6_Home-owner segment'!F26=0,CBS_DATABASE!G194,CBS_DATABASE!D194)</f>
        <v>The municipality or the working group.</v>
      </c>
      <c r="K26" s="290" t="str">
        <f>IF('6_Home-owner segment'!F26=0,CBS_DATABASE!H194,CBS_DATABASE!D194)</f>
        <v>N.a.</v>
      </c>
    </row>
    <row r="27" spans="2:11" ht="63" customHeight="1" x14ac:dyDescent="0.25">
      <c r="B27" s="287" t="str">
        <f>'6_Home-owner segment'!B27</f>
        <v>Is a "Business Model Generation" tool being used to secure a fully functioning value proposition?</v>
      </c>
      <c r="C27" s="288" t="str">
        <f>IF('6_Home-owner segment'!F27=1,"YES","NO")</f>
        <v>NO</v>
      </c>
      <c r="D27" s="289" t="str">
        <f>IF('6_Home-owner segment'!F27=0,CBS_DATABASE!E195,CBS_DATABASE!D195)</f>
        <v>Consider using the business model generation tool</v>
      </c>
      <c r="E27" s="535" t="str">
        <f>IF('6_Home-owner segment'!F27=0,CBS_DATABASE!F195,CBS_DATABASE!D195)</f>
        <v>The Business Model Generation tool will help the working group secure a balanced value proposition for the home-owners and the associated stakeholders along the Customer Journey.</v>
      </c>
      <c r="F27" s="536"/>
      <c r="G27" s="536"/>
      <c r="H27" s="536"/>
      <c r="I27" s="537"/>
      <c r="J27" s="290" t="str">
        <f>IF('6_Home-owner segment'!F27=0,CBS_DATABASE!G195,CBS_DATABASE!D195)</f>
        <v>The municipality or the working group.</v>
      </c>
      <c r="K27" s="290" t="str">
        <f>IF('6_Home-owner segment'!F27=0,CBS_DATABASE!H195,CBS_DATABASE!D195)</f>
        <v>https://canvanizer.com/new/business-model-canvas</v>
      </c>
    </row>
    <row r="28" spans="2:11" ht="66.75" customHeight="1" x14ac:dyDescent="0.25">
      <c r="B28" s="287" t="str">
        <f>'6_Home-owner segment'!B28</f>
        <v>Is the implementation progressing and results monitored?</v>
      </c>
      <c r="C28" s="288" t="str">
        <f>IF('6_Home-owner segment'!F28=1,"YES","NO")</f>
        <v>NO</v>
      </c>
      <c r="D28" s="289" t="str">
        <f>IF('6_Home-owner segment'!F28=0,CBS_DATABASE!E196,CBS_DATABASE!D196)</f>
        <v>Consider monitor results to continue the improvement process</v>
      </c>
      <c r="E28" s="535" t="str">
        <f>IF('6_Home-owner segment'!F28=0,CBS_DATABASE!F196,CBS_DATABASE!D196)</f>
        <v>The Customer Journey is a process and can ideally continuously be updated based on learnings and feedback. We suggest that you use the Plan, Do, Check- Act approach for continuous improvement.</v>
      </c>
      <c r="F28" s="536"/>
      <c r="G28" s="536"/>
      <c r="H28" s="536"/>
      <c r="I28" s="537"/>
      <c r="J28" s="290" t="str">
        <f>IF('6_Home-owner segment'!F28=0,CBS_DATABASE!G196,CBS_DATABASE!D196)</f>
        <v>The municipality or the working group.</v>
      </c>
      <c r="K28" s="290" t="str">
        <f>IF('6_Home-owner segment'!F28=0,CBS_DATABASE!H196,CBS_DATABASE!D196)</f>
        <v>https://en.wikipedia.org/wiki/PDCA</v>
      </c>
    </row>
  </sheetData>
  <mergeCells count="12">
    <mergeCell ref="E26:I26"/>
    <mergeCell ref="E27:I27"/>
    <mergeCell ref="E28:I28"/>
    <mergeCell ref="E25:I25"/>
    <mergeCell ref="E13:I13"/>
    <mergeCell ref="E14:I14"/>
    <mergeCell ref="E15:I15"/>
    <mergeCell ref="E24:I24"/>
    <mergeCell ref="E16:I16"/>
    <mergeCell ref="E17:I17"/>
    <mergeCell ref="E18:I18"/>
    <mergeCell ref="E19:I1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J196"/>
  <sheetViews>
    <sheetView zoomScale="70" zoomScaleNormal="70" workbookViewId="0">
      <selection activeCell="F8" sqref="F8"/>
    </sheetView>
  </sheetViews>
  <sheetFormatPr baseColWidth="10" defaultColWidth="9.140625" defaultRowHeight="15" x14ac:dyDescent="0.25"/>
  <cols>
    <col min="1" max="1" width="9.140625" style="12"/>
    <col min="2" max="2" width="27.140625" style="12" customWidth="1"/>
    <col min="3" max="3" width="33.42578125" style="12" customWidth="1"/>
    <col min="4" max="4" width="16.140625" style="12" customWidth="1"/>
    <col min="5" max="5" width="24.140625" style="12" customWidth="1"/>
    <col min="6" max="6" width="59.140625" style="12" customWidth="1"/>
    <col min="7" max="7" width="69.140625" style="12" customWidth="1"/>
    <col min="8" max="8" width="58.7109375" style="12" customWidth="1"/>
    <col min="9" max="16384" width="9.140625" style="12"/>
  </cols>
  <sheetData>
    <row r="1" spans="1:8" x14ac:dyDescent="0.25">
      <c r="C1" s="13"/>
      <c r="D1" s="13"/>
    </row>
    <row r="2" spans="1:8" ht="21" x14ac:dyDescent="0.35">
      <c r="A2" s="292">
        <v>1</v>
      </c>
      <c r="B2" s="269" t="str">
        <f>'[1]1_Commitment&amp;Management'!B10</f>
        <v>Management Commitment</v>
      </c>
      <c r="C2" s="270"/>
      <c r="D2" s="270"/>
      <c r="E2" s="270"/>
      <c r="F2" s="270"/>
      <c r="G2" s="270"/>
      <c r="H2" s="270"/>
    </row>
    <row r="3" spans="1:8" x14ac:dyDescent="0.25">
      <c r="B3" s="271"/>
      <c r="C3" s="538" t="s">
        <v>183</v>
      </c>
      <c r="D3" s="538"/>
      <c r="E3" s="538"/>
      <c r="F3" s="271"/>
      <c r="G3" s="271"/>
      <c r="H3" s="271"/>
    </row>
    <row r="4" spans="1:8" x14ac:dyDescent="0.25">
      <c r="B4" s="271" t="s">
        <v>184</v>
      </c>
      <c r="C4" s="271" t="s">
        <v>185</v>
      </c>
      <c r="D4" s="271"/>
      <c r="E4" s="300" t="s">
        <v>186</v>
      </c>
      <c r="F4" s="300" t="s">
        <v>187</v>
      </c>
      <c r="G4" s="300" t="s">
        <v>188</v>
      </c>
      <c r="H4" s="271" t="s">
        <v>189</v>
      </c>
    </row>
    <row r="5" spans="1:8" ht="90" x14ac:dyDescent="0.25">
      <c r="B5" s="271" t="str">
        <f>'1_Commitment&amp;Management'!B13</f>
        <v xml:space="preserve">A written energy policy for the identified building focus areas in the Municipality </v>
      </c>
      <c r="C5" s="272" t="s">
        <v>197</v>
      </c>
      <c r="D5" s="298" t="s">
        <v>190</v>
      </c>
      <c r="E5" s="301" t="s">
        <v>234</v>
      </c>
      <c r="F5" s="302" t="s">
        <v>235</v>
      </c>
      <c r="G5" s="302" t="s">
        <v>236</v>
      </c>
      <c r="H5" s="299" t="s">
        <v>200</v>
      </c>
    </row>
    <row r="6" spans="1:8" ht="45" x14ac:dyDescent="0.25">
      <c r="B6" s="331" t="str">
        <f>'1_Commitment&amp;Management'!B14</f>
        <v>Energy Policy approved by the top management (e.g. Mayor, city council, PPP)</v>
      </c>
      <c r="C6" s="272" t="s">
        <v>197</v>
      </c>
      <c r="D6" s="298" t="s">
        <v>190</v>
      </c>
      <c r="E6" s="301" t="s">
        <v>237</v>
      </c>
      <c r="F6" s="302" t="s">
        <v>238</v>
      </c>
      <c r="G6" s="302" t="s">
        <v>239</v>
      </c>
      <c r="H6" s="299" t="s">
        <v>191</v>
      </c>
    </row>
    <row r="7" spans="1:8" ht="79.5" customHeight="1" x14ac:dyDescent="0.25">
      <c r="B7" s="331" t="str">
        <f>'1_Commitment&amp;Management'!B15</f>
        <v>Energy Policy communicated to all municipality employees</v>
      </c>
      <c r="C7" s="272" t="s">
        <v>197</v>
      </c>
      <c r="D7" s="298" t="s">
        <v>190</v>
      </c>
      <c r="E7" s="301" t="s">
        <v>240</v>
      </c>
      <c r="F7" s="302" t="s">
        <v>241</v>
      </c>
      <c r="G7" s="302" t="s">
        <v>209</v>
      </c>
      <c r="H7" s="299" t="s">
        <v>191</v>
      </c>
    </row>
    <row r="8" spans="1:8" ht="90.75" customHeight="1" x14ac:dyDescent="0.25">
      <c r="B8" s="331" t="str">
        <f>'1_Commitment&amp;Management'!B16</f>
        <v>Energy policy communicated to external stakeholders (e.g. business-sector)</v>
      </c>
      <c r="C8" s="272" t="s">
        <v>197</v>
      </c>
      <c r="D8" s="298" t="s">
        <v>190</v>
      </c>
      <c r="E8" s="332" t="s">
        <v>617</v>
      </c>
      <c r="F8" s="302" t="s">
        <v>243</v>
      </c>
      <c r="G8" s="333" t="s">
        <v>244</v>
      </c>
      <c r="H8" s="331" t="s">
        <v>199</v>
      </c>
    </row>
    <row r="9" spans="1:8" ht="93" customHeight="1" x14ac:dyDescent="0.25">
      <c r="B9" s="331" t="str">
        <f>'1_Commitment&amp;Management'!B17</f>
        <v>Energy Policy communicated to public</v>
      </c>
      <c r="C9" s="272" t="s">
        <v>197</v>
      </c>
      <c r="D9" s="298" t="s">
        <v>190</v>
      </c>
      <c r="E9" s="301" t="s">
        <v>242</v>
      </c>
      <c r="F9" s="333" t="s">
        <v>243</v>
      </c>
      <c r="G9" s="333" t="s">
        <v>244</v>
      </c>
      <c r="H9" s="299" t="s">
        <v>191</v>
      </c>
    </row>
    <row r="10" spans="1:8" ht="60" x14ac:dyDescent="0.25">
      <c r="B10" s="331" t="str">
        <f>'1_Commitment&amp;Management'!B18</f>
        <v>Energy Policy includes regular revision and update (if applicable)</v>
      </c>
      <c r="C10" s="272" t="s">
        <v>197</v>
      </c>
      <c r="D10" s="298" t="s">
        <v>190</v>
      </c>
      <c r="E10" s="301" t="s">
        <v>245</v>
      </c>
      <c r="F10" s="302" t="s">
        <v>246</v>
      </c>
      <c r="G10" s="333" t="s">
        <v>247</v>
      </c>
      <c r="H10" s="331" t="s">
        <v>191</v>
      </c>
    </row>
    <row r="11" spans="1:8" x14ac:dyDescent="0.25">
      <c r="B11"/>
      <c r="C11"/>
      <c r="D11"/>
      <c r="E11"/>
      <c r="F11"/>
      <c r="G11"/>
      <c r="H11"/>
    </row>
    <row r="12" spans="1:8" ht="18.75" x14ac:dyDescent="0.25">
      <c r="B12" s="269" t="str">
        <f>'[1]1_Commitment&amp;Management'!B19</f>
        <v xml:space="preserve">Energy Strategy &amp; Action Plan </v>
      </c>
      <c r="C12" s="270"/>
      <c r="D12" s="270"/>
      <c r="E12" s="270"/>
      <c r="F12" s="270"/>
      <c r="G12" s="270"/>
      <c r="H12" s="270"/>
    </row>
    <row r="13" spans="1:8" x14ac:dyDescent="0.25">
      <c r="B13" s="271"/>
      <c r="C13" s="538" t="s">
        <v>183</v>
      </c>
      <c r="D13" s="538"/>
      <c r="E13" s="538"/>
      <c r="F13" s="271"/>
      <c r="G13" s="271"/>
      <c r="H13" s="271"/>
    </row>
    <row r="14" spans="1:8" x14ac:dyDescent="0.25">
      <c r="B14" s="271" t="s">
        <v>184</v>
      </c>
      <c r="C14" s="271" t="s">
        <v>185</v>
      </c>
      <c r="D14" s="271"/>
      <c r="E14" s="300" t="s">
        <v>186</v>
      </c>
      <c r="F14" s="300" t="s">
        <v>187</v>
      </c>
      <c r="G14" s="300" t="s">
        <v>188</v>
      </c>
      <c r="H14" s="271" t="s">
        <v>189</v>
      </c>
    </row>
    <row r="15" spans="1:8" ht="104.25" customHeight="1" x14ac:dyDescent="0.25">
      <c r="B15" s="271" t="str">
        <f>'1_Commitment&amp;Management'!B23</f>
        <v xml:space="preserve">Existing written Strategy document </v>
      </c>
      <c r="C15" s="272" t="s">
        <v>197</v>
      </c>
      <c r="D15" s="298" t="s">
        <v>190</v>
      </c>
      <c r="E15" s="301" t="s">
        <v>248</v>
      </c>
      <c r="F15" s="302" t="s">
        <v>249</v>
      </c>
      <c r="G15" s="302" t="s">
        <v>250</v>
      </c>
      <c r="H15" s="299" t="s">
        <v>198</v>
      </c>
    </row>
    <row r="16" spans="1:8" ht="90" x14ac:dyDescent="0.25">
      <c r="B16" s="331" t="str">
        <f>'1_Commitment&amp;Management'!B24</f>
        <v>Contains a commitment with quantitative improvement targets and timeline</v>
      </c>
      <c r="C16" s="272" t="s">
        <v>197</v>
      </c>
      <c r="D16" s="298" t="s">
        <v>190</v>
      </c>
      <c r="E16" s="301" t="s">
        <v>201</v>
      </c>
      <c r="F16" s="302" t="s">
        <v>251</v>
      </c>
      <c r="G16" s="302" t="s">
        <v>250</v>
      </c>
      <c r="H16" s="299" t="s">
        <v>210</v>
      </c>
    </row>
    <row r="17" spans="2:10" ht="45" x14ac:dyDescent="0.25">
      <c r="B17" s="331" t="str">
        <f>'1_Commitment&amp;Management'!B25</f>
        <v xml:space="preserve">Contains an Action Plan for implementation  </v>
      </c>
      <c r="C17" s="272" t="s">
        <v>197</v>
      </c>
      <c r="D17" s="298" t="s">
        <v>190</v>
      </c>
      <c r="E17" s="301" t="s">
        <v>252</v>
      </c>
      <c r="F17" s="302" t="s">
        <v>253</v>
      </c>
      <c r="G17" s="302" t="s">
        <v>250</v>
      </c>
      <c r="H17" s="299" t="s">
        <v>191</v>
      </c>
      <c r="I17" s="294"/>
      <c r="J17" s="294"/>
    </row>
    <row r="18" spans="2:10" ht="75" x14ac:dyDescent="0.25">
      <c r="B18" s="331" t="str">
        <f>'1_Commitment&amp;Management'!B26</f>
        <v xml:space="preserve">Strategy and Action Plan approved by the top management </v>
      </c>
      <c r="C18" s="272" t="s">
        <v>197</v>
      </c>
      <c r="D18" s="298" t="s">
        <v>190</v>
      </c>
      <c r="E18" s="301" t="s">
        <v>618</v>
      </c>
      <c r="F18" s="302" t="s">
        <v>254</v>
      </c>
      <c r="G18" s="302" t="s">
        <v>255</v>
      </c>
      <c r="H18" s="299" t="s">
        <v>191</v>
      </c>
    </row>
    <row r="19" spans="2:10" ht="60" x14ac:dyDescent="0.25">
      <c r="B19" s="331" t="str">
        <f>'1_Commitment&amp;Management'!B27</f>
        <v>Strategy and Action Plan shared with private sector partners</v>
      </c>
      <c r="C19" s="272" t="s">
        <v>197</v>
      </c>
      <c r="D19" s="298" t="s">
        <v>190</v>
      </c>
      <c r="E19" s="332" t="s">
        <v>619</v>
      </c>
      <c r="F19" s="333" t="s">
        <v>191</v>
      </c>
      <c r="G19" s="333" t="s">
        <v>250</v>
      </c>
      <c r="H19" s="299" t="s">
        <v>191</v>
      </c>
    </row>
    <row r="20" spans="2:10" ht="75" x14ac:dyDescent="0.25">
      <c r="B20" s="331" t="str">
        <f>'1_Commitment&amp;Management'!B28</f>
        <v>Recently written, updated or reviewed / revised</v>
      </c>
      <c r="C20" s="272" t="s">
        <v>197</v>
      </c>
      <c r="D20" s="298" t="s">
        <v>190</v>
      </c>
      <c r="E20" s="301" t="s">
        <v>256</v>
      </c>
      <c r="F20" s="302" t="s">
        <v>257</v>
      </c>
      <c r="G20" s="302" t="s">
        <v>258</v>
      </c>
      <c r="H20" s="299" t="s">
        <v>191</v>
      </c>
    </row>
    <row r="21" spans="2:10" ht="45" x14ac:dyDescent="0.25">
      <c r="B21" s="331" t="str">
        <f>'1_Commitment&amp;Management'!B29</f>
        <v>Valid for at least 3 coming years</v>
      </c>
      <c r="C21" s="272" t="s">
        <v>197</v>
      </c>
      <c r="D21" s="298" t="s">
        <v>190</v>
      </c>
      <c r="E21" s="301" t="s">
        <v>259</v>
      </c>
      <c r="F21" s="302" t="s">
        <v>260</v>
      </c>
      <c r="G21" s="302" t="s">
        <v>250</v>
      </c>
      <c r="H21" s="299" t="s">
        <v>191</v>
      </c>
    </row>
    <row r="22" spans="2:10" s="377" customFormat="1" x14ac:dyDescent="0.25">
      <c r="B22" s="378"/>
      <c r="C22" s="378"/>
      <c r="D22" s="378"/>
      <c r="E22" s="379"/>
      <c r="F22" s="380"/>
      <c r="G22" s="380"/>
      <c r="H22" s="378"/>
    </row>
    <row r="23" spans="2:10" x14ac:dyDescent="0.25">
      <c r="B23"/>
      <c r="F23"/>
      <c r="G23"/>
      <c r="H23"/>
    </row>
    <row r="24" spans="2:10" ht="18.75" x14ac:dyDescent="0.25">
      <c r="B24" s="269" t="str">
        <f>'[1]1_Commitment&amp;Management'!B29</f>
        <v>Management &amp; Stakeholders</v>
      </c>
      <c r="C24" s="270"/>
      <c r="D24" s="270"/>
      <c r="E24" s="270"/>
      <c r="F24" s="270"/>
      <c r="G24" s="270"/>
      <c r="H24" s="270"/>
    </row>
    <row r="25" spans="2:10" x14ac:dyDescent="0.25">
      <c r="B25" s="271"/>
      <c r="C25" s="538" t="s">
        <v>183</v>
      </c>
      <c r="D25" s="538"/>
      <c r="E25" s="538"/>
      <c r="F25" s="271"/>
      <c r="G25" s="271"/>
      <c r="H25" s="271"/>
    </row>
    <row r="26" spans="2:10" x14ac:dyDescent="0.25">
      <c r="B26" s="271" t="s">
        <v>184</v>
      </c>
      <c r="C26" s="271" t="s">
        <v>185</v>
      </c>
      <c r="D26" s="271"/>
      <c r="E26" s="300" t="s">
        <v>186</v>
      </c>
      <c r="F26" s="300" t="s">
        <v>187</v>
      </c>
      <c r="G26" s="300" t="s">
        <v>188</v>
      </c>
      <c r="H26" s="271" t="s">
        <v>189</v>
      </c>
    </row>
    <row r="27" spans="2:10" ht="239.25" customHeight="1" x14ac:dyDescent="0.25">
      <c r="B27" s="271" t="str">
        <f>'1_Commitment&amp;Management'!B34</f>
        <v xml:space="preserve">Energy management system in place </v>
      </c>
      <c r="C27" s="272" t="s">
        <v>197</v>
      </c>
      <c r="D27" s="298" t="s">
        <v>190</v>
      </c>
      <c r="E27" s="301" t="s">
        <v>261</v>
      </c>
      <c r="F27" s="302" t="s">
        <v>262</v>
      </c>
      <c r="G27" s="302" t="s">
        <v>263</v>
      </c>
      <c r="H27" s="299" t="s">
        <v>202</v>
      </c>
    </row>
    <row r="28" spans="2:10" ht="193.5" customHeight="1" x14ac:dyDescent="0.25">
      <c r="B28" s="331" t="str">
        <f>'1_Commitment&amp;Management'!B35</f>
        <v>Energy management system is certified</v>
      </c>
      <c r="C28" s="272" t="s">
        <v>197</v>
      </c>
      <c r="D28" s="298" t="s">
        <v>190</v>
      </c>
      <c r="E28" s="301" t="s">
        <v>264</v>
      </c>
      <c r="F28" s="302" t="s">
        <v>265</v>
      </c>
      <c r="G28" s="302" t="s">
        <v>266</v>
      </c>
      <c r="H28" s="299" t="s">
        <v>191</v>
      </c>
    </row>
    <row r="29" spans="2:10" ht="90" x14ac:dyDescent="0.25">
      <c r="B29" s="331" t="str">
        <f>'1_Commitment&amp;Management'!B36</f>
        <v>Local working group (supported/agreed by the management)</v>
      </c>
      <c r="C29" s="272" t="s">
        <v>197</v>
      </c>
      <c r="D29" s="298" t="s">
        <v>190</v>
      </c>
      <c r="E29" s="304" t="s">
        <v>211</v>
      </c>
      <c r="F29" s="305" t="s">
        <v>267</v>
      </c>
      <c r="G29" s="305" t="s">
        <v>268</v>
      </c>
      <c r="H29" s="299" t="s">
        <v>191</v>
      </c>
    </row>
    <row r="30" spans="2:10" ht="156" customHeight="1" x14ac:dyDescent="0.25">
      <c r="B30" s="331" t="str">
        <f>'1_Commitment&amp;Management'!B37</f>
        <v>Appointed management representative/organization responsible for energy</v>
      </c>
      <c r="C30" s="272" t="s">
        <v>197</v>
      </c>
      <c r="D30" s="298" t="s">
        <v>190</v>
      </c>
      <c r="E30" s="301" t="s">
        <v>269</v>
      </c>
      <c r="F30" s="303" t="s">
        <v>270</v>
      </c>
      <c r="G30" s="302" t="s">
        <v>271</v>
      </c>
      <c r="H30" s="299" t="s">
        <v>455</v>
      </c>
    </row>
    <row r="31" spans="2:10" ht="75" x14ac:dyDescent="0.25">
      <c r="B31" s="331" t="str">
        <f>'1_Commitment&amp;Management'!B38</f>
        <v>Regular working group meetings</v>
      </c>
      <c r="C31" s="272" t="s">
        <v>197</v>
      </c>
      <c r="D31" s="298" t="s">
        <v>190</v>
      </c>
      <c r="E31" s="301" t="s">
        <v>203</v>
      </c>
      <c r="F31" s="302" t="s">
        <v>272</v>
      </c>
      <c r="G31" s="302" t="s">
        <v>273</v>
      </c>
      <c r="H31" s="299" t="s">
        <v>191</v>
      </c>
    </row>
    <row r="32" spans="2:10" ht="45" x14ac:dyDescent="0.25">
      <c r="B32" s="331" t="str">
        <f>'1_Commitment&amp;Management'!B39</f>
        <v xml:space="preserve">Regular information exchange between working group and top management </v>
      </c>
      <c r="C32" s="272" t="s">
        <v>197</v>
      </c>
      <c r="D32" s="298" t="s">
        <v>190</v>
      </c>
      <c r="E32" s="306" t="s">
        <v>274</v>
      </c>
      <c r="F32" s="303" t="s">
        <v>275</v>
      </c>
      <c r="G32" s="302" t="s">
        <v>276</v>
      </c>
      <c r="H32" s="299" t="s">
        <v>191</v>
      </c>
    </row>
    <row r="33" spans="1:8" ht="60" x14ac:dyDescent="0.25">
      <c r="B33" s="331" t="str">
        <f>'1_Commitment&amp;Management'!B40</f>
        <v>Directly involved (municipality) employees identified</v>
      </c>
      <c r="C33" s="272" t="s">
        <v>197</v>
      </c>
      <c r="D33" s="298" t="s">
        <v>190</v>
      </c>
      <c r="E33" s="306" t="s">
        <v>277</v>
      </c>
      <c r="F33" s="303" t="s">
        <v>278</v>
      </c>
      <c r="G33" s="302" t="s">
        <v>279</v>
      </c>
      <c r="H33" s="299" t="s">
        <v>191</v>
      </c>
    </row>
    <row r="34" spans="1:8" ht="45" customHeight="1" x14ac:dyDescent="0.25">
      <c r="B34" s="331" t="str">
        <f>'1_Commitment&amp;Management'!B41</f>
        <v xml:space="preserve">Directly involved (municipality) employees instructed </v>
      </c>
      <c r="C34" s="272" t="s">
        <v>197</v>
      </c>
      <c r="D34" s="298" t="s">
        <v>190</v>
      </c>
      <c r="E34" s="306" t="s">
        <v>280</v>
      </c>
      <c r="F34" s="303" t="s">
        <v>281</v>
      </c>
      <c r="G34" s="302" t="s">
        <v>282</v>
      </c>
      <c r="H34" s="299" t="s">
        <v>191</v>
      </c>
    </row>
    <row r="35" spans="1:8" ht="45" x14ac:dyDescent="0.25">
      <c r="B35" s="331" t="str">
        <f>'1_Commitment&amp;Management'!B42</f>
        <v>Indirectly involved (municipality) employees identified</v>
      </c>
      <c r="C35" s="272" t="s">
        <v>197</v>
      </c>
      <c r="D35" s="298" t="s">
        <v>190</v>
      </c>
      <c r="E35" s="306" t="s">
        <v>283</v>
      </c>
      <c r="F35" s="303" t="s">
        <v>284</v>
      </c>
      <c r="G35" s="302" t="s">
        <v>285</v>
      </c>
      <c r="H35" s="299" t="s">
        <v>191</v>
      </c>
    </row>
    <row r="36" spans="1:8" ht="45" x14ac:dyDescent="0.25">
      <c r="B36" s="331" t="str">
        <f>'1_Commitment&amp;Management'!B43</f>
        <v xml:space="preserve">Indirectly involved (municipality) employees instructed </v>
      </c>
      <c r="C36" s="272" t="s">
        <v>197</v>
      </c>
      <c r="D36" s="298" t="s">
        <v>190</v>
      </c>
      <c r="E36" s="306" t="s">
        <v>286</v>
      </c>
      <c r="F36" s="303" t="s">
        <v>287</v>
      </c>
      <c r="G36" s="302" t="s">
        <v>288</v>
      </c>
      <c r="H36" s="299" t="s">
        <v>191</v>
      </c>
    </row>
    <row r="37" spans="1:8" ht="60" x14ac:dyDescent="0.25">
      <c r="B37" s="331" t="str">
        <f>'1_Commitment&amp;Management'!B44</f>
        <v>Directly involved relevant stakeholders identified</v>
      </c>
      <c r="C37" s="272" t="s">
        <v>197</v>
      </c>
      <c r="D37" s="298" t="s">
        <v>190</v>
      </c>
      <c r="E37" s="306" t="s">
        <v>289</v>
      </c>
      <c r="F37" s="303" t="s">
        <v>290</v>
      </c>
      <c r="G37" s="302" t="s">
        <v>288</v>
      </c>
      <c r="H37" s="299" t="s">
        <v>191</v>
      </c>
    </row>
    <row r="38" spans="1:8" ht="75" x14ac:dyDescent="0.25">
      <c r="B38" s="331" t="str">
        <f>'1_Commitment&amp;Management'!B45</f>
        <v xml:space="preserve">Directly involved relevant stakeholders instructed </v>
      </c>
      <c r="C38" s="272" t="s">
        <v>197</v>
      </c>
      <c r="D38" s="298" t="s">
        <v>190</v>
      </c>
      <c r="E38" s="306" t="s">
        <v>291</v>
      </c>
      <c r="F38" s="303" t="s">
        <v>292</v>
      </c>
      <c r="G38" s="302" t="s">
        <v>293</v>
      </c>
      <c r="H38" s="299" t="s">
        <v>191</v>
      </c>
    </row>
    <row r="39" spans="1:8" ht="45" x14ac:dyDescent="0.25">
      <c r="B39" s="331" t="str">
        <f>'1_Commitment&amp;Management'!B46</f>
        <v>Indirectly involved relevant stakeholders identified</v>
      </c>
      <c r="C39" s="272" t="s">
        <v>197</v>
      </c>
      <c r="D39" s="298" t="s">
        <v>190</v>
      </c>
      <c r="E39" s="306" t="s">
        <v>294</v>
      </c>
      <c r="F39" s="303" t="s">
        <v>207</v>
      </c>
      <c r="G39" s="302" t="s">
        <v>295</v>
      </c>
      <c r="H39" s="299" t="s">
        <v>191</v>
      </c>
    </row>
    <row r="40" spans="1:8" ht="60" x14ac:dyDescent="0.25">
      <c r="B40" s="331" t="str">
        <f>'1_Commitment&amp;Management'!B47</f>
        <v xml:space="preserve">Indirectly involved relevant stakeholders instructed </v>
      </c>
      <c r="C40" s="272" t="s">
        <v>197</v>
      </c>
      <c r="D40" s="298" t="s">
        <v>190</v>
      </c>
      <c r="E40" s="306" t="s">
        <v>296</v>
      </c>
      <c r="F40" s="303" t="s">
        <v>297</v>
      </c>
      <c r="G40" s="302" t="s">
        <v>295</v>
      </c>
      <c r="H40" s="299" t="s">
        <v>191</v>
      </c>
    </row>
    <row r="41" spans="1:8" x14ac:dyDescent="0.25">
      <c r="B41"/>
      <c r="C41"/>
      <c r="D41"/>
      <c r="E41"/>
      <c r="F41"/>
      <c r="G41"/>
      <c r="H41"/>
    </row>
    <row r="42" spans="1:8" ht="21" x14ac:dyDescent="0.35">
      <c r="A42" s="292">
        <v>2</v>
      </c>
      <c r="B42" s="269" t="str">
        <f>'2_EnergyPlanning'!B10</f>
        <v xml:space="preserve">Regulatory Compliance </v>
      </c>
      <c r="C42" s="270"/>
      <c r="D42" s="270"/>
      <c r="E42" s="270"/>
      <c r="F42" s="270"/>
      <c r="G42" s="270"/>
      <c r="H42" s="270"/>
    </row>
    <row r="43" spans="1:8" x14ac:dyDescent="0.25">
      <c r="B43" s="271"/>
      <c r="C43" s="538" t="s">
        <v>183</v>
      </c>
      <c r="D43" s="538"/>
      <c r="E43" s="538"/>
      <c r="F43" s="271"/>
      <c r="G43" s="271"/>
      <c r="H43" s="271"/>
    </row>
    <row r="44" spans="1:8" x14ac:dyDescent="0.25">
      <c r="B44" s="271" t="s">
        <v>184</v>
      </c>
      <c r="C44" s="271" t="s">
        <v>185</v>
      </c>
      <c r="D44" s="271"/>
      <c r="E44" s="300" t="s">
        <v>186</v>
      </c>
      <c r="F44" s="300" t="s">
        <v>187</v>
      </c>
      <c r="G44" s="300" t="s">
        <v>188</v>
      </c>
      <c r="H44" s="271" t="s">
        <v>189</v>
      </c>
    </row>
    <row r="45" spans="1:8" ht="135" x14ac:dyDescent="0.25">
      <c r="B45" s="271" t="str">
        <f>'2_EnergyPlanning'!B13</f>
        <v>Review completed to determine legal (and other) requirements applicable to the the municipality (i.e. policy, strategy and action plan)</v>
      </c>
      <c r="C45" s="272" t="s">
        <v>197</v>
      </c>
      <c r="D45" s="298" t="s">
        <v>190</v>
      </c>
      <c r="E45" s="301" t="s">
        <v>298</v>
      </c>
      <c r="F45" s="303" t="s">
        <v>299</v>
      </c>
      <c r="G45" s="302" t="s">
        <v>300</v>
      </c>
      <c r="H45" s="299" t="s">
        <v>191</v>
      </c>
    </row>
    <row r="46" spans="1:8" ht="60" x14ac:dyDescent="0.25">
      <c r="B46" s="331" t="str">
        <f>'2_EnergyPlanning'!B14</f>
        <v>Relevant regulation communicated to responsible employees</v>
      </c>
      <c r="C46" s="272" t="s">
        <v>197</v>
      </c>
      <c r="D46" s="298" t="s">
        <v>190</v>
      </c>
      <c r="E46" s="301" t="s">
        <v>301</v>
      </c>
      <c r="F46" s="302" t="s">
        <v>302</v>
      </c>
      <c r="G46" s="302" t="s">
        <v>303</v>
      </c>
      <c r="H46" s="299" t="s">
        <v>191</v>
      </c>
    </row>
    <row r="47" spans="1:8" ht="105" x14ac:dyDescent="0.25">
      <c r="B47" s="331" t="str">
        <f>'2_EnergyPlanning'!B15</f>
        <v xml:space="preserve">Regular review/ revision of regulations </v>
      </c>
      <c r="C47" s="272" t="s">
        <v>197</v>
      </c>
      <c r="D47" s="298" t="s">
        <v>190</v>
      </c>
      <c r="E47" s="301" t="s">
        <v>304</v>
      </c>
      <c r="F47" s="303" t="s">
        <v>305</v>
      </c>
      <c r="G47" s="302" t="s">
        <v>306</v>
      </c>
      <c r="H47" s="299" t="s">
        <v>191</v>
      </c>
    </row>
    <row r="48" spans="1:8" ht="60" x14ac:dyDescent="0.25">
      <c r="B48" s="331" t="str">
        <f>'2_EnergyPlanning'!B16</f>
        <v xml:space="preserve"> The municipality is compliant with regulations or there is a clear plan for compliance</v>
      </c>
      <c r="C48" s="272" t="s">
        <v>197</v>
      </c>
      <c r="D48" s="272" t="s">
        <v>190</v>
      </c>
      <c r="E48" s="332" t="s">
        <v>307</v>
      </c>
      <c r="F48" s="333" t="s">
        <v>308</v>
      </c>
      <c r="G48" s="333" t="s">
        <v>309</v>
      </c>
      <c r="H48" s="331" t="s">
        <v>191</v>
      </c>
    </row>
    <row r="49" spans="2:8" s="358" customFormat="1" x14ac:dyDescent="0.25">
      <c r="B49" s="376"/>
      <c r="C49" s="381"/>
      <c r="D49" s="381"/>
      <c r="E49" s="381"/>
      <c r="F49" s="381"/>
      <c r="G49" s="381"/>
      <c r="H49" s="381"/>
    </row>
    <row r="50" spans="2:8" ht="18.75" x14ac:dyDescent="0.25">
      <c r="B50" s="269" t="str">
        <f>'2_EnergyPlanning'!B18</f>
        <v>Monitoring and Analyzing Energy Use</v>
      </c>
      <c r="C50" s="270"/>
      <c r="D50" s="270"/>
      <c r="E50" s="270"/>
      <c r="F50" s="270"/>
      <c r="G50" s="270"/>
      <c r="H50" s="270"/>
    </row>
    <row r="51" spans="2:8" x14ac:dyDescent="0.25">
      <c r="B51" s="271"/>
      <c r="C51" s="538" t="s">
        <v>183</v>
      </c>
      <c r="D51" s="538"/>
      <c r="E51" s="538"/>
      <c r="F51" s="271"/>
      <c r="G51" s="271"/>
      <c r="H51" s="271"/>
    </row>
    <row r="52" spans="2:8" x14ac:dyDescent="0.25">
      <c r="B52" s="271" t="s">
        <v>184</v>
      </c>
      <c r="C52" s="271" t="s">
        <v>185</v>
      </c>
      <c r="D52" s="271"/>
      <c r="E52" s="300" t="s">
        <v>186</v>
      </c>
      <c r="F52" s="300" t="s">
        <v>187</v>
      </c>
      <c r="G52" s="300" t="s">
        <v>188</v>
      </c>
      <c r="H52" s="271" t="s">
        <v>189</v>
      </c>
    </row>
    <row r="53" spans="2:8" ht="182.25" x14ac:dyDescent="0.25">
      <c r="B53" s="271" t="str">
        <f>'2_EnergyPlanning'!B21</f>
        <v>Past and present energy use and consumption evaluated with appropriate energy performance indicators</v>
      </c>
      <c r="C53" s="272" t="s">
        <v>197</v>
      </c>
      <c r="D53" s="298" t="s">
        <v>190</v>
      </c>
      <c r="E53" s="301" t="s">
        <v>310</v>
      </c>
      <c r="F53" s="303" t="s">
        <v>459</v>
      </c>
      <c r="G53" s="303" t="s">
        <v>311</v>
      </c>
      <c r="H53" s="299" t="s">
        <v>191</v>
      </c>
    </row>
    <row r="54" spans="2:8" ht="210" x14ac:dyDescent="0.25">
      <c r="B54" s="331" t="str">
        <f>'2_EnergyPlanning'!B22</f>
        <v>Energy consumption monitored on a regular basis</v>
      </c>
      <c r="C54" s="272" t="s">
        <v>197</v>
      </c>
      <c r="D54" s="298" t="s">
        <v>190</v>
      </c>
      <c r="E54" s="301" t="s">
        <v>312</v>
      </c>
      <c r="F54" s="303" t="s">
        <v>460</v>
      </c>
      <c r="G54" s="303" t="s">
        <v>461</v>
      </c>
      <c r="H54" s="299" t="s">
        <v>191</v>
      </c>
    </row>
    <row r="55" spans="2:8" ht="139.5" x14ac:dyDescent="0.25">
      <c r="B55" s="331" t="str">
        <f>'2_EnergyPlanning'!B23</f>
        <v>Energy consumption analyzed against major energy performance indicators</v>
      </c>
      <c r="C55" s="272" t="s">
        <v>197</v>
      </c>
      <c r="D55" s="298" t="s">
        <v>190</v>
      </c>
      <c r="E55" s="304" t="s">
        <v>313</v>
      </c>
      <c r="F55" s="307" t="s">
        <v>462</v>
      </c>
      <c r="G55" s="307" t="s">
        <v>217</v>
      </c>
      <c r="H55" s="299" t="s">
        <v>191</v>
      </c>
    </row>
    <row r="56" spans="2:8" ht="105" x14ac:dyDescent="0.25">
      <c r="B56" s="331" t="str">
        <f>'2_EnergyPlanning'!B24</f>
        <v xml:space="preserve">Regular review/ revision of energy use and consumption </v>
      </c>
      <c r="C56" s="272" t="s">
        <v>197</v>
      </c>
      <c r="D56" s="298" t="s">
        <v>190</v>
      </c>
      <c r="E56" s="301" t="s">
        <v>218</v>
      </c>
      <c r="F56" s="303" t="s">
        <v>314</v>
      </c>
      <c r="G56" s="303" t="s">
        <v>217</v>
      </c>
      <c r="H56" s="299" t="s">
        <v>191</v>
      </c>
    </row>
    <row r="57" spans="2:8" ht="105" x14ac:dyDescent="0.25">
      <c r="B57" s="331" t="str">
        <f>'2_EnergyPlanning'!B25</f>
        <v>Energy performance communicated to top management on a regular basis</v>
      </c>
      <c r="C57" s="272" t="s">
        <v>197</v>
      </c>
      <c r="D57" s="298" t="s">
        <v>190</v>
      </c>
      <c r="E57" s="301" t="s">
        <v>219</v>
      </c>
      <c r="F57" s="302" t="s">
        <v>315</v>
      </c>
      <c r="G57" s="302" t="s">
        <v>316</v>
      </c>
      <c r="H57" s="299" t="s">
        <v>191</v>
      </c>
    </row>
    <row r="58" spans="2:8" ht="138" x14ac:dyDescent="0.25">
      <c r="B58" s="331" t="str">
        <f>'2_EnergyPlanning'!B26</f>
        <v>Documented energy consumption baseline in place with regular revision</v>
      </c>
      <c r="C58" s="272" t="s">
        <v>197</v>
      </c>
      <c r="D58" s="298" t="s">
        <v>190</v>
      </c>
      <c r="E58" s="301" t="s">
        <v>220</v>
      </c>
      <c r="F58" s="302" t="s">
        <v>317</v>
      </c>
      <c r="G58" s="303" t="s">
        <v>221</v>
      </c>
      <c r="H58" s="299" t="s">
        <v>191</v>
      </c>
    </row>
    <row r="59" spans="2:8" ht="90" x14ac:dyDescent="0.25">
      <c r="B59" s="331" t="str">
        <f>'2_EnergyPlanning'!B27</f>
        <v xml:space="preserve">Energy consumption monitored against the baseline </v>
      </c>
      <c r="C59" s="272" t="s">
        <v>197</v>
      </c>
      <c r="D59" s="298" t="s">
        <v>190</v>
      </c>
      <c r="E59" s="301" t="s">
        <v>318</v>
      </c>
      <c r="F59" s="302" t="s">
        <v>319</v>
      </c>
      <c r="G59" s="303" t="s">
        <v>221</v>
      </c>
      <c r="H59" s="299" t="s">
        <v>191</v>
      </c>
    </row>
    <row r="60" spans="2:8" ht="210" x14ac:dyDescent="0.25">
      <c r="B60" s="331" t="str">
        <f>'2_EnergyPlanning'!B28</f>
        <v xml:space="preserve">Areas of significant energy use identified based on energy analysis </v>
      </c>
      <c r="C60" s="272" t="s">
        <v>197</v>
      </c>
      <c r="D60" s="298" t="s">
        <v>190</v>
      </c>
      <c r="E60" s="301" t="s">
        <v>320</v>
      </c>
      <c r="F60" s="303" t="s">
        <v>321</v>
      </c>
      <c r="G60" s="303" t="s">
        <v>221</v>
      </c>
      <c r="H60" s="299" t="s">
        <v>191</v>
      </c>
    </row>
    <row r="61" spans="2:8" ht="90" x14ac:dyDescent="0.25">
      <c r="B61" s="331" t="str">
        <f>'2_EnergyPlanning'!B29</f>
        <v xml:space="preserve">Possibilities to improve energy consumption identified </v>
      </c>
      <c r="C61" s="272" t="s">
        <v>197</v>
      </c>
      <c r="D61" s="298" t="s">
        <v>190</v>
      </c>
      <c r="E61" s="301" t="s">
        <v>322</v>
      </c>
      <c r="F61" s="303" t="s">
        <v>323</v>
      </c>
      <c r="G61" s="303" t="s">
        <v>221</v>
      </c>
      <c r="H61" s="293" t="s">
        <v>222</v>
      </c>
    </row>
    <row r="62" spans="2:8" ht="108" x14ac:dyDescent="0.25">
      <c r="B62" s="331" t="str">
        <f>'2_EnergyPlanning'!B30</f>
        <v>Possibilities to improve energy consumption prioritized</v>
      </c>
      <c r="C62" s="272" t="s">
        <v>197</v>
      </c>
      <c r="D62" s="298" t="s">
        <v>190</v>
      </c>
      <c r="E62" s="301" t="s">
        <v>324</v>
      </c>
      <c r="F62" s="302" t="s">
        <v>325</v>
      </c>
      <c r="G62" s="303" t="s">
        <v>326</v>
      </c>
      <c r="H62" s="299" t="s">
        <v>191</v>
      </c>
    </row>
    <row r="63" spans="2:8" ht="69" x14ac:dyDescent="0.25">
      <c r="B63" s="331" t="str">
        <f>'2_EnergyPlanning'!B31</f>
        <v>CO2 emissions calculated</v>
      </c>
      <c r="C63" s="272" t="s">
        <v>197</v>
      </c>
      <c r="D63" s="298" t="s">
        <v>190</v>
      </c>
      <c r="E63" s="301" t="s">
        <v>327</v>
      </c>
      <c r="F63" s="302" t="s">
        <v>328</v>
      </c>
      <c r="G63" s="303" t="s">
        <v>221</v>
      </c>
      <c r="H63" s="299" t="s">
        <v>191</v>
      </c>
    </row>
    <row r="64" spans="2:8" ht="123" x14ac:dyDescent="0.25">
      <c r="B64" s="331" t="str">
        <f>'2_EnergyPlanning'!B32</f>
        <v>Future energy use and CO2 emissions estimated</v>
      </c>
      <c r="C64" s="272" t="s">
        <v>197</v>
      </c>
      <c r="D64" s="298" t="s">
        <v>190</v>
      </c>
      <c r="E64" s="301" t="s">
        <v>329</v>
      </c>
      <c r="F64" s="302" t="s">
        <v>330</v>
      </c>
      <c r="G64" s="303" t="s">
        <v>221</v>
      </c>
      <c r="H64" s="299" t="s">
        <v>191</v>
      </c>
    </row>
    <row r="65" spans="1:8" x14ac:dyDescent="0.25">
      <c r="B65"/>
      <c r="C65"/>
      <c r="D65"/>
      <c r="E65"/>
      <c r="F65"/>
      <c r="G65"/>
      <c r="H65"/>
    </row>
    <row r="66" spans="1:8" ht="18.75" x14ac:dyDescent="0.25">
      <c r="B66" s="269" t="str">
        <f>'2_EnergyPlanning'!B34</f>
        <v>Target Setting</v>
      </c>
      <c r="C66" s="270"/>
      <c r="D66" s="270"/>
      <c r="E66" s="270"/>
      <c r="F66" s="270"/>
      <c r="G66" s="270"/>
      <c r="H66" s="270"/>
    </row>
    <row r="67" spans="1:8" x14ac:dyDescent="0.25">
      <c r="B67" s="271"/>
      <c r="C67" s="538" t="s">
        <v>183</v>
      </c>
      <c r="D67" s="538"/>
      <c r="E67" s="538"/>
      <c r="F67" s="271"/>
      <c r="G67" s="271"/>
      <c r="H67" s="271"/>
    </row>
    <row r="68" spans="1:8" x14ac:dyDescent="0.25">
      <c r="B68" s="271" t="s">
        <v>184</v>
      </c>
      <c r="C68" s="271" t="s">
        <v>185</v>
      </c>
      <c r="D68" s="271"/>
      <c r="E68" s="300" t="s">
        <v>186</v>
      </c>
      <c r="F68" s="300" t="s">
        <v>187</v>
      </c>
      <c r="G68" s="300" t="s">
        <v>188</v>
      </c>
      <c r="H68" s="271" t="s">
        <v>189</v>
      </c>
    </row>
    <row r="69" spans="1:8" ht="75" x14ac:dyDescent="0.25">
      <c r="B69" s="271" t="str">
        <f>'2_EnergyPlanning'!B37</f>
        <v xml:space="preserve">Documented energy saving targets </v>
      </c>
      <c r="C69" s="272" t="s">
        <v>197</v>
      </c>
      <c r="D69" s="298" t="s">
        <v>190</v>
      </c>
      <c r="E69" s="301" t="s">
        <v>331</v>
      </c>
      <c r="F69" s="303" t="s">
        <v>332</v>
      </c>
      <c r="G69" s="303" t="s">
        <v>333</v>
      </c>
      <c r="H69" s="299" t="s">
        <v>191</v>
      </c>
    </row>
    <row r="70" spans="1:8" ht="60" x14ac:dyDescent="0.25">
      <c r="B70" s="331" t="str">
        <f>'2_EnergyPlanning'!B38</f>
        <v xml:space="preserve">Targets consistent with Energy Policy/ Strategy </v>
      </c>
      <c r="C70" s="272" t="s">
        <v>197</v>
      </c>
      <c r="D70" s="298" t="s">
        <v>190</v>
      </c>
      <c r="E70" s="301" t="s">
        <v>334</v>
      </c>
      <c r="F70" s="302" t="s">
        <v>335</v>
      </c>
      <c r="G70" s="303" t="s">
        <v>333</v>
      </c>
      <c r="H70" s="299" t="s">
        <v>191</v>
      </c>
    </row>
    <row r="71" spans="1:8" ht="60" x14ac:dyDescent="0.25">
      <c r="B71" s="331" t="str">
        <f>'2_EnergyPlanning'!B39</f>
        <v xml:space="preserve">Targets based on energy performance analysis </v>
      </c>
      <c r="C71" s="272" t="s">
        <v>197</v>
      </c>
      <c r="D71" s="298" t="s">
        <v>190</v>
      </c>
      <c r="E71" s="301" t="s">
        <v>336</v>
      </c>
      <c r="F71" s="302" t="s">
        <v>337</v>
      </c>
      <c r="G71" s="303" t="s">
        <v>333</v>
      </c>
      <c r="H71" s="299" t="s">
        <v>191</v>
      </c>
    </row>
    <row r="72" spans="1:8" ht="76.5" customHeight="1" x14ac:dyDescent="0.25">
      <c r="B72" s="331" t="str">
        <f>'2_EnergyPlanning'!B40</f>
        <v>Financial, operational and business conditions, technological options and views of interested stakeholders considered</v>
      </c>
      <c r="C72" s="272" t="s">
        <v>197</v>
      </c>
      <c r="D72" s="298" t="s">
        <v>190</v>
      </c>
      <c r="E72" s="332" t="s">
        <v>223</v>
      </c>
      <c r="F72" s="333" t="s">
        <v>463</v>
      </c>
      <c r="G72" s="334" t="s">
        <v>338</v>
      </c>
      <c r="H72" s="299" t="s">
        <v>191</v>
      </c>
    </row>
    <row r="73" spans="1:8" ht="90" x14ac:dyDescent="0.25">
      <c r="B73" s="331" t="str">
        <f>'2_EnergyPlanning'!B41</f>
        <v>Targets are reviewed and revised (if applicable) on a regular basis</v>
      </c>
      <c r="C73" s="272" t="s">
        <v>197</v>
      </c>
      <c r="D73" s="298" t="s">
        <v>190</v>
      </c>
      <c r="E73" s="301" t="s">
        <v>339</v>
      </c>
      <c r="F73" s="302" t="s">
        <v>464</v>
      </c>
      <c r="G73" s="303" t="s">
        <v>333</v>
      </c>
      <c r="H73" s="299" t="s">
        <v>191</v>
      </c>
    </row>
    <row r="74" spans="1:8" ht="75" x14ac:dyDescent="0.25">
      <c r="B74" s="331" t="str">
        <f>'2_EnergyPlanning'!B42</f>
        <v xml:space="preserve">Documented Action Plan consistent with targets </v>
      </c>
      <c r="C74" s="272" t="s">
        <v>197</v>
      </c>
      <c r="D74" s="298" t="s">
        <v>190</v>
      </c>
      <c r="E74" s="306" t="s">
        <v>340</v>
      </c>
      <c r="F74" s="302" t="s">
        <v>341</v>
      </c>
      <c r="G74" s="303" t="s">
        <v>333</v>
      </c>
      <c r="H74" s="299" t="s">
        <v>191</v>
      </c>
    </row>
    <row r="75" spans="1:8" ht="105" x14ac:dyDescent="0.25">
      <c r="B75" s="331" t="str">
        <f>'2_EnergyPlanning'!B43</f>
        <v>The Action Plan includes regular revision and updates</v>
      </c>
      <c r="C75" s="272" t="s">
        <v>197</v>
      </c>
      <c r="D75" s="272" t="s">
        <v>190</v>
      </c>
      <c r="E75" s="306" t="s">
        <v>620</v>
      </c>
      <c r="F75" s="382" t="s">
        <v>621</v>
      </c>
      <c r="G75" s="382" t="s">
        <v>622</v>
      </c>
      <c r="H75" s="331" t="s">
        <v>191</v>
      </c>
    </row>
    <row r="76" spans="1:8" s="358" customFormat="1" x14ac:dyDescent="0.25">
      <c r="B76" s="381"/>
      <c r="E76" s="383"/>
      <c r="G76" s="381"/>
      <c r="H76" s="381"/>
    </row>
    <row r="77" spans="1:8" ht="21" x14ac:dyDescent="0.35">
      <c r="A77" s="292">
        <v>3</v>
      </c>
      <c r="B77" s="269" t="str">
        <f>'3_Implementation'!B10</f>
        <v xml:space="preserve">Communication </v>
      </c>
      <c r="C77" s="270"/>
      <c r="D77" s="270"/>
      <c r="E77" s="270"/>
      <c r="F77" s="270"/>
      <c r="G77" s="270"/>
      <c r="H77" s="270"/>
    </row>
    <row r="78" spans="1:8" x14ac:dyDescent="0.25">
      <c r="B78" s="271"/>
      <c r="C78" s="538" t="s">
        <v>183</v>
      </c>
      <c r="D78" s="538"/>
      <c r="E78" s="538"/>
      <c r="F78" s="271"/>
      <c r="G78" s="271"/>
      <c r="H78" s="271"/>
    </row>
    <row r="79" spans="1:8" x14ac:dyDescent="0.25">
      <c r="B79" s="271" t="s">
        <v>184</v>
      </c>
      <c r="C79" s="271" t="s">
        <v>185</v>
      </c>
      <c r="D79" s="271"/>
      <c r="E79" s="300" t="s">
        <v>186</v>
      </c>
      <c r="F79" s="300" t="s">
        <v>187</v>
      </c>
      <c r="G79" s="300" t="s">
        <v>188</v>
      </c>
      <c r="H79" s="271" t="s">
        <v>189</v>
      </c>
    </row>
    <row r="80" spans="1:8" ht="105" x14ac:dyDescent="0.25">
      <c r="B80" s="271" t="str">
        <f>'3_Implementation'!B13</f>
        <v>Energy Policy, targets and energy performance regularly communicated internally to all employees</v>
      </c>
      <c r="C80" s="272" t="s">
        <v>197</v>
      </c>
      <c r="D80" s="298" t="s">
        <v>190</v>
      </c>
      <c r="E80" s="301" t="s">
        <v>342</v>
      </c>
      <c r="F80" s="302" t="s">
        <v>343</v>
      </c>
      <c r="G80" s="302" t="s">
        <v>344</v>
      </c>
      <c r="H80" s="299" t="s">
        <v>191</v>
      </c>
    </row>
    <row r="81" spans="2:8" ht="120" x14ac:dyDescent="0.25">
      <c r="B81" s="331" t="str">
        <f>'3_Implementation'!B14</f>
        <v>A process is established by which any employee can make comments and/ or suggest improvements</v>
      </c>
      <c r="C81" s="272" t="s">
        <v>197</v>
      </c>
      <c r="D81" s="298" t="s">
        <v>190</v>
      </c>
      <c r="E81" s="301" t="s">
        <v>345</v>
      </c>
      <c r="F81" s="302" t="s">
        <v>346</v>
      </c>
      <c r="G81" s="302" t="s">
        <v>282</v>
      </c>
      <c r="H81" s="299" t="s">
        <v>191</v>
      </c>
    </row>
    <row r="82" spans="2:8" ht="60" x14ac:dyDescent="0.25">
      <c r="B82" s="331" t="str">
        <f>'3_Implementation'!B15</f>
        <v>Energy Policy, targets and energy performance are regularly communicated externally</v>
      </c>
      <c r="C82" s="272" t="s">
        <v>197</v>
      </c>
      <c r="D82" s="298" t="s">
        <v>190</v>
      </c>
      <c r="E82" s="301" t="s">
        <v>347</v>
      </c>
      <c r="F82" s="302" t="s">
        <v>348</v>
      </c>
      <c r="G82" s="302" t="s">
        <v>349</v>
      </c>
      <c r="H82" s="299" t="s">
        <v>191</v>
      </c>
    </row>
    <row r="83" spans="2:8" x14ac:dyDescent="0.25">
      <c r="B83"/>
      <c r="G83"/>
      <c r="H83"/>
    </row>
    <row r="84" spans="2:8" ht="18.75" x14ac:dyDescent="0.25">
      <c r="B84" s="269" t="str">
        <f>'3_Implementation'!B17</f>
        <v>Documentation</v>
      </c>
      <c r="C84" s="270"/>
      <c r="D84" s="270"/>
      <c r="E84" s="270"/>
      <c r="F84" s="270"/>
      <c r="G84" s="270"/>
      <c r="H84" s="270"/>
    </row>
    <row r="85" spans="2:8" x14ac:dyDescent="0.25">
      <c r="B85" s="271"/>
      <c r="C85" s="538" t="s">
        <v>183</v>
      </c>
      <c r="D85" s="538"/>
      <c r="E85" s="538"/>
      <c r="F85" s="271"/>
      <c r="G85" s="271"/>
      <c r="H85" s="271"/>
    </row>
    <row r="86" spans="2:8" x14ac:dyDescent="0.25">
      <c r="B86" s="271" t="s">
        <v>184</v>
      </c>
      <c r="C86" s="271" t="s">
        <v>185</v>
      </c>
      <c r="D86" s="271"/>
      <c r="E86" s="300" t="s">
        <v>186</v>
      </c>
      <c r="F86" s="300" t="s">
        <v>187</v>
      </c>
      <c r="G86" s="300" t="s">
        <v>188</v>
      </c>
      <c r="H86" s="271" t="s">
        <v>189</v>
      </c>
    </row>
    <row r="87" spans="2:8" ht="180" x14ac:dyDescent="0.25">
      <c r="B87" s="271" t="str">
        <f>'3_Implementation'!B20</f>
        <v>Core elements of the energy management system are documented in paper, electronic or other medium</v>
      </c>
      <c r="C87" s="272" t="s">
        <v>197</v>
      </c>
      <c r="D87" s="298" t="s">
        <v>190</v>
      </c>
      <c r="E87" s="301" t="s">
        <v>350</v>
      </c>
      <c r="F87" s="303" t="s">
        <v>351</v>
      </c>
      <c r="G87" s="302" t="s">
        <v>352</v>
      </c>
      <c r="H87" s="299" t="s">
        <v>191</v>
      </c>
    </row>
    <row r="88" spans="2:8" ht="181.5" customHeight="1" x14ac:dyDescent="0.25">
      <c r="B88" s="331" t="str">
        <f>'3_Implementation'!B21</f>
        <v>Procedure for control of documents is established, implemented and maintained</v>
      </c>
      <c r="C88" s="272" t="s">
        <v>197</v>
      </c>
      <c r="D88" s="298" t="s">
        <v>190</v>
      </c>
      <c r="E88" s="301" t="s">
        <v>205</v>
      </c>
      <c r="F88" s="302" t="s">
        <v>353</v>
      </c>
      <c r="G88" s="302" t="s">
        <v>276</v>
      </c>
      <c r="H88" s="299" t="s">
        <v>191</v>
      </c>
    </row>
    <row r="89" spans="2:8" ht="75" x14ac:dyDescent="0.25">
      <c r="B89" s="331" t="str">
        <f>'3_Implementation'!B22</f>
        <v xml:space="preserve">Energy management system documentation is maintained </v>
      </c>
      <c r="C89" s="272" t="s">
        <v>197</v>
      </c>
      <c r="D89" s="298" t="s">
        <v>190</v>
      </c>
      <c r="E89" s="301" t="s">
        <v>354</v>
      </c>
      <c r="F89" s="302" t="s">
        <v>355</v>
      </c>
      <c r="G89" s="302" t="s">
        <v>356</v>
      </c>
      <c r="H89" s="299" t="s">
        <v>191</v>
      </c>
    </row>
    <row r="90" spans="2:8" x14ac:dyDescent="0.25">
      <c r="B90"/>
      <c r="F90"/>
      <c r="G90"/>
      <c r="H90"/>
    </row>
    <row r="91" spans="2:8" ht="18.75" x14ac:dyDescent="0.25">
      <c r="B91" s="269" t="str">
        <f>'3_Implementation'!B24</f>
        <v xml:space="preserve">Operational Control </v>
      </c>
      <c r="C91" s="270"/>
      <c r="D91" s="270"/>
      <c r="E91" s="270"/>
      <c r="F91" s="270"/>
      <c r="G91" s="270"/>
      <c r="H91" s="270"/>
    </row>
    <row r="92" spans="2:8" x14ac:dyDescent="0.25">
      <c r="B92" s="271"/>
      <c r="C92" s="538" t="s">
        <v>183</v>
      </c>
      <c r="D92" s="538"/>
      <c r="E92" s="538"/>
      <c r="F92" s="271"/>
      <c r="G92" s="271"/>
      <c r="H92" s="271"/>
    </row>
    <row r="93" spans="2:8" x14ac:dyDescent="0.25">
      <c r="B93" s="271" t="s">
        <v>184</v>
      </c>
      <c r="C93" s="271" t="s">
        <v>185</v>
      </c>
      <c r="D93" s="271"/>
      <c r="E93" s="300" t="s">
        <v>186</v>
      </c>
      <c r="F93" s="300" t="s">
        <v>187</v>
      </c>
      <c r="G93" s="300" t="s">
        <v>188</v>
      </c>
      <c r="H93" s="271" t="s">
        <v>189</v>
      </c>
    </row>
    <row r="94" spans="2:8" ht="135" x14ac:dyDescent="0.25">
      <c r="B94" s="271" t="str">
        <f>'3_Implementation'!B27</f>
        <v>Operations and maintenance activities related to significant energy uses identified</v>
      </c>
      <c r="C94" s="272" t="s">
        <v>197</v>
      </c>
      <c r="D94" s="298" t="s">
        <v>190</v>
      </c>
      <c r="E94" s="301" t="s">
        <v>357</v>
      </c>
      <c r="F94" s="302" t="s">
        <v>212</v>
      </c>
      <c r="G94" s="302" t="s">
        <v>358</v>
      </c>
      <c r="H94" s="299" t="s">
        <v>191</v>
      </c>
    </row>
    <row r="95" spans="2:8" ht="150" x14ac:dyDescent="0.25">
      <c r="B95" s="331" t="str">
        <f>'3_Implementation'!B28</f>
        <v>Criteria for effective operation and maintenance of significant energy uses established and set</v>
      </c>
      <c r="C95" s="272" t="s">
        <v>197</v>
      </c>
      <c r="D95" s="298" t="s">
        <v>190</v>
      </c>
      <c r="E95" s="301" t="s">
        <v>204</v>
      </c>
      <c r="F95" s="302" t="s">
        <v>359</v>
      </c>
      <c r="G95" s="302" t="s">
        <v>358</v>
      </c>
      <c r="H95" s="299" t="s">
        <v>191</v>
      </c>
    </row>
    <row r="96" spans="2:8" ht="75" x14ac:dyDescent="0.25">
      <c r="B96" s="331" t="str">
        <f>'3_Implementation'!B29</f>
        <v>Facilities, processes, systems and equipment operated and maintained in accordance with operational criteria</v>
      </c>
      <c r="C96" s="272" t="s">
        <v>197</v>
      </c>
      <c r="D96" s="298" t="s">
        <v>190</v>
      </c>
      <c r="E96" s="301" t="s">
        <v>360</v>
      </c>
      <c r="F96" s="302" t="s">
        <v>361</v>
      </c>
      <c r="G96" s="302" t="s">
        <v>362</v>
      </c>
      <c r="H96" s="299" t="s">
        <v>191</v>
      </c>
    </row>
    <row r="97" spans="2:8" ht="75" customHeight="1" x14ac:dyDescent="0.25">
      <c r="B97" s="331" t="str">
        <f>'3_Implementation'!B30</f>
        <v>Operational controls communicated personnel and eventually shared with local stakeholder</v>
      </c>
      <c r="C97" s="272" t="s">
        <v>197</v>
      </c>
      <c r="D97" s="298" t="s">
        <v>190</v>
      </c>
      <c r="E97" s="301" t="s">
        <v>363</v>
      </c>
      <c r="F97" s="302" t="s">
        <v>208</v>
      </c>
      <c r="G97" s="302" t="s">
        <v>276</v>
      </c>
      <c r="H97" s="299" t="s">
        <v>191</v>
      </c>
    </row>
    <row r="98" spans="2:8" ht="75" x14ac:dyDescent="0.25">
      <c r="B98" s="331" t="str">
        <f>'3_Implementation'!B31</f>
        <v xml:space="preserve">Nonconformities or potential nonconformities registered, evaluated and corrective/preventive actions taken </v>
      </c>
      <c r="C98" s="272" t="s">
        <v>197</v>
      </c>
      <c r="D98" s="298" t="s">
        <v>190</v>
      </c>
      <c r="E98" s="301" t="s">
        <v>364</v>
      </c>
      <c r="F98" s="302" t="s">
        <v>365</v>
      </c>
      <c r="G98" s="302" t="s">
        <v>282</v>
      </c>
      <c r="H98" s="299" t="s">
        <v>191</v>
      </c>
    </row>
    <row r="99" spans="2:8" x14ac:dyDescent="0.25">
      <c r="B99"/>
      <c r="F99"/>
      <c r="G99"/>
      <c r="H99"/>
    </row>
    <row r="100" spans="2:8" ht="18.75" x14ac:dyDescent="0.25">
      <c r="B100" s="269" t="str">
        <f>'3_Implementation'!B33</f>
        <v xml:space="preserve">Design </v>
      </c>
      <c r="C100" s="270"/>
      <c r="D100" s="270"/>
      <c r="E100" s="270"/>
      <c r="F100" s="270"/>
      <c r="G100" s="270"/>
      <c r="H100" s="270"/>
    </row>
    <row r="101" spans="2:8" x14ac:dyDescent="0.25">
      <c r="B101" s="271"/>
      <c r="C101" s="538" t="s">
        <v>183</v>
      </c>
      <c r="D101" s="538"/>
      <c r="E101" s="538"/>
      <c r="F101" s="271"/>
      <c r="G101" s="271"/>
      <c r="H101" s="271"/>
    </row>
    <row r="102" spans="2:8" x14ac:dyDescent="0.25">
      <c r="B102" s="271" t="s">
        <v>184</v>
      </c>
      <c r="C102" s="271" t="s">
        <v>185</v>
      </c>
      <c r="D102" s="271"/>
      <c r="E102" s="300" t="s">
        <v>186</v>
      </c>
      <c r="F102" s="300" t="s">
        <v>187</v>
      </c>
      <c r="G102" s="300" t="s">
        <v>188</v>
      </c>
      <c r="H102" s="271" t="s">
        <v>189</v>
      </c>
    </row>
    <row r="103" spans="2:8" ht="169.5" customHeight="1" x14ac:dyDescent="0.25">
      <c r="B103" s="271" t="str">
        <f>'3_Implementation'!B36</f>
        <v>Energy performance improvement opportunities considered in the design of new, modified and renovated facilities, equipment, systems and processes that have significant impact on municipality's energy performance</v>
      </c>
      <c r="C103" s="272" t="s">
        <v>197</v>
      </c>
      <c r="D103" s="298" t="s">
        <v>190</v>
      </c>
      <c r="E103" s="301" t="s">
        <v>213</v>
      </c>
      <c r="F103" s="302" t="s">
        <v>366</v>
      </c>
      <c r="G103" s="302" t="s">
        <v>367</v>
      </c>
      <c r="H103" s="299" t="s">
        <v>191</v>
      </c>
    </row>
    <row r="104" spans="2:8" ht="107.25" customHeight="1" x14ac:dyDescent="0.25">
      <c r="B104" s="331" t="str">
        <f>'3_Implementation'!B37</f>
        <v>Results of the energy performance evaluation incorporated (where appropriate) into the specification, design and procurement activities of relevant projects</v>
      </c>
      <c r="C104" s="272" t="s">
        <v>197</v>
      </c>
      <c r="D104" s="298" t="s">
        <v>190</v>
      </c>
      <c r="E104" s="301" t="s">
        <v>206</v>
      </c>
      <c r="F104" s="302" t="s">
        <v>214</v>
      </c>
      <c r="G104" s="302" t="s">
        <v>368</v>
      </c>
      <c r="H104" s="299" t="s">
        <v>191</v>
      </c>
    </row>
    <row r="105" spans="2:8" x14ac:dyDescent="0.25">
      <c r="B105"/>
      <c r="G105"/>
      <c r="H105"/>
    </row>
    <row r="106" spans="2:8" ht="18.75" x14ac:dyDescent="0.25">
      <c r="B106" s="269" t="str">
        <f>'3_Implementation'!B39</f>
        <v>Procurement of Energy Services, Products, Equipment and Energy</v>
      </c>
      <c r="C106" s="270"/>
      <c r="D106" s="270"/>
      <c r="E106" s="270"/>
      <c r="F106" s="270"/>
      <c r="G106" s="270"/>
      <c r="H106" s="270"/>
    </row>
    <row r="107" spans="2:8" x14ac:dyDescent="0.25">
      <c r="B107" s="271"/>
      <c r="C107" s="538" t="s">
        <v>183</v>
      </c>
      <c r="D107" s="538"/>
      <c r="E107" s="538"/>
      <c r="F107" s="271"/>
      <c r="G107" s="271"/>
      <c r="H107" s="271"/>
    </row>
    <row r="108" spans="2:8" x14ac:dyDescent="0.25">
      <c r="B108" s="271" t="s">
        <v>184</v>
      </c>
      <c r="C108" s="271" t="s">
        <v>185</v>
      </c>
      <c r="D108" s="271"/>
      <c r="E108" s="300" t="s">
        <v>186</v>
      </c>
      <c r="F108" s="300" t="s">
        <v>187</v>
      </c>
      <c r="G108" s="300" t="s">
        <v>188</v>
      </c>
      <c r="H108" s="271" t="s">
        <v>189</v>
      </c>
    </row>
    <row r="109" spans="2:8" ht="60" x14ac:dyDescent="0.25">
      <c r="B109" s="271" t="str">
        <f>'3_Implementation'!B42</f>
        <v>Energy consumers that have, or can have, an impact on significant energy use identified and documented</v>
      </c>
      <c r="C109" s="272" t="s">
        <v>197</v>
      </c>
      <c r="D109" s="298" t="s">
        <v>190</v>
      </c>
      <c r="E109" s="301" t="s">
        <v>369</v>
      </c>
      <c r="F109" s="302" t="s">
        <v>370</v>
      </c>
      <c r="G109" s="302" t="s">
        <v>276</v>
      </c>
      <c r="H109" s="299" t="s">
        <v>191</v>
      </c>
    </row>
    <row r="110" spans="2:8" ht="183" customHeight="1" x14ac:dyDescent="0.25">
      <c r="B110" s="331" t="str">
        <f>'3_Implementation'!B43</f>
        <v>Criteria for assessing energy use, consumption and efficiency over the planned or expected operating lifetime established</v>
      </c>
      <c r="C110" s="272" t="s">
        <v>197</v>
      </c>
      <c r="D110" s="298" t="s">
        <v>190</v>
      </c>
      <c r="E110" s="301" t="s">
        <v>371</v>
      </c>
      <c r="F110" s="302" t="s">
        <v>372</v>
      </c>
      <c r="G110" s="302" t="s">
        <v>373</v>
      </c>
      <c r="H110" s="299" t="s">
        <v>191</v>
      </c>
    </row>
    <row r="111" spans="2:8" ht="75" x14ac:dyDescent="0.25">
      <c r="B111" s="331" t="str">
        <f>'3_Implementation'!B44</f>
        <v>Procurement of energy services partly evaluated on the basis of energy performance</v>
      </c>
      <c r="C111" s="272" t="s">
        <v>197</v>
      </c>
      <c r="D111" s="298" t="s">
        <v>190</v>
      </c>
      <c r="E111" s="301" t="s">
        <v>374</v>
      </c>
      <c r="F111" s="302" t="s">
        <v>375</v>
      </c>
      <c r="G111" s="302" t="s">
        <v>376</v>
      </c>
      <c r="H111" s="299" t="s">
        <v>191</v>
      </c>
    </row>
    <row r="112" spans="2:8" ht="75" x14ac:dyDescent="0.25">
      <c r="B112" s="331" t="str">
        <f>'3_Implementation'!B45</f>
        <v>Procurement of products and equipment and partly evaluated on the basis of energy performance</v>
      </c>
      <c r="C112" s="272" t="s">
        <v>197</v>
      </c>
      <c r="D112" s="298" t="s">
        <v>190</v>
      </c>
      <c r="E112" s="301" t="s">
        <v>215</v>
      </c>
      <c r="F112" s="302" t="s">
        <v>375</v>
      </c>
      <c r="G112" s="308" t="s">
        <v>376</v>
      </c>
      <c r="H112" s="299" t="s">
        <v>191</v>
      </c>
    </row>
    <row r="113" spans="1:8" ht="75" x14ac:dyDescent="0.25">
      <c r="B113" s="331" t="str">
        <f>'3_Implementation'!B46</f>
        <v>Procurement of fuel and energy partly evaluated on the basis of energy performance</v>
      </c>
      <c r="C113" s="272" t="s">
        <v>197</v>
      </c>
      <c r="D113" s="298" t="s">
        <v>190</v>
      </c>
      <c r="E113" s="301" t="s">
        <v>216</v>
      </c>
      <c r="F113" s="302" t="s">
        <v>375</v>
      </c>
      <c r="G113" s="308" t="s">
        <v>376</v>
      </c>
      <c r="H113" s="299" t="s">
        <v>191</v>
      </c>
    </row>
    <row r="114" spans="1:8" x14ac:dyDescent="0.25">
      <c r="B114"/>
      <c r="C114"/>
      <c r="F114"/>
      <c r="G114"/>
      <c r="H114"/>
    </row>
    <row r="115" spans="1:8" ht="18.75" x14ac:dyDescent="0.25">
      <c r="B115" s="269" t="str">
        <f>'3_Implementation'!B48</f>
        <v>Checking and Management Review</v>
      </c>
      <c r="C115" s="270"/>
      <c r="D115" s="270"/>
      <c r="E115" s="270"/>
      <c r="F115" s="270"/>
      <c r="G115" s="270"/>
      <c r="H115" s="270"/>
    </row>
    <row r="116" spans="1:8" x14ac:dyDescent="0.25">
      <c r="B116" s="271"/>
      <c r="C116" s="538" t="s">
        <v>183</v>
      </c>
      <c r="D116" s="538"/>
      <c r="E116" s="538"/>
      <c r="F116" s="271"/>
      <c r="G116" s="271"/>
      <c r="H116" s="271"/>
    </row>
    <row r="117" spans="1:8" x14ac:dyDescent="0.25">
      <c r="B117" s="271" t="s">
        <v>184</v>
      </c>
      <c r="C117" s="271" t="s">
        <v>185</v>
      </c>
      <c r="D117" s="271"/>
      <c r="E117" s="300" t="s">
        <v>186</v>
      </c>
      <c r="F117" s="300" t="s">
        <v>187</v>
      </c>
      <c r="G117" s="300" t="s">
        <v>188</v>
      </c>
      <c r="H117" s="271" t="s">
        <v>189</v>
      </c>
    </row>
    <row r="118" spans="1:8" ht="120" x14ac:dyDescent="0.25">
      <c r="B118" s="271" t="str">
        <f>'3_Implementation'!B51</f>
        <v>Internal audits conducted at planned intervals</v>
      </c>
      <c r="C118" s="272" t="s">
        <v>197</v>
      </c>
      <c r="D118" s="298" t="s">
        <v>190</v>
      </c>
      <c r="E118" s="301" t="s">
        <v>377</v>
      </c>
      <c r="F118" s="302" t="s">
        <v>378</v>
      </c>
      <c r="G118" s="302" t="s">
        <v>379</v>
      </c>
      <c r="H118" s="299" t="s">
        <v>191</v>
      </c>
    </row>
    <row r="119" spans="1:8" ht="120" x14ac:dyDescent="0.25">
      <c r="B119" s="331" t="str">
        <f>'3_Implementation'!B52</f>
        <v>Energy management system is reviewed by the top management and city council at planned intervals</v>
      </c>
      <c r="C119" s="272" t="s">
        <v>197</v>
      </c>
      <c r="D119" s="298" t="s">
        <v>190</v>
      </c>
      <c r="E119" s="301" t="s">
        <v>231</v>
      </c>
      <c r="F119" s="302" t="s">
        <v>380</v>
      </c>
      <c r="G119" s="302" t="s">
        <v>381</v>
      </c>
      <c r="H119" s="299" t="s">
        <v>191</v>
      </c>
    </row>
    <row r="120" spans="1:8" x14ac:dyDescent="0.25">
      <c r="B120"/>
      <c r="C120"/>
      <c r="D120"/>
      <c r="E120"/>
      <c r="F120"/>
      <c r="G120"/>
      <c r="H120"/>
    </row>
    <row r="121" spans="1:8" ht="21" x14ac:dyDescent="0.35">
      <c r="A121" s="292">
        <v>4</v>
      </c>
      <c r="B121" s="269" t="str">
        <f>'4_Resources'!B10</f>
        <v>Competence, Training and Awareness</v>
      </c>
      <c r="C121" s="270"/>
      <c r="D121" s="270"/>
      <c r="E121" s="270"/>
      <c r="F121" s="270"/>
      <c r="G121" s="270"/>
      <c r="H121" s="270"/>
    </row>
    <row r="122" spans="1:8" x14ac:dyDescent="0.25">
      <c r="B122" s="271"/>
      <c r="C122" s="538" t="s">
        <v>183</v>
      </c>
      <c r="D122" s="538"/>
      <c r="E122" s="538"/>
      <c r="F122" s="271"/>
      <c r="G122" s="271"/>
      <c r="H122" s="271"/>
    </row>
    <row r="123" spans="1:8" x14ac:dyDescent="0.25">
      <c r="B123" s="271" t="s">
        <v>184</v>
      </c>
      <c r="C123" s="271" t="s">
        <v>185</v>
      </c>
      <c r="D123" s="271"/>
      <c r="E123" s="300" t="s">
        <v>186</v>
      </c>
      <c r="F123" s="300" t="s">
        <v>187</v>
      </c>
      <c r="G123" s="300" t="s">
        <v>188</v>
      </c>
      <c r="H123" s="271" t="s">
        <v>189</v>
      </c>
    </row>
    <row r="124" spans="1:8" ht="153" customHeight="1" x14ac:dyDescent="0.25">
      <c r="B124" s="271" t="str">
        <f>'4_Resources'!B13</f>
        <v>Local working group members/ key personnel have appropriate education and competences to implement energy management and the improvement action plan activities</v>
      </c>
      <c r="C124" s="272" t="s">
        <v>197</v>
      </c>
      <c r="D124" s="298" t="s">
        <v>190</v>
      </c>
      <c r="E124" s="271" t="s">
        <v>382</v>
      </c>
      <c r="F124" s="271" t="s">
        <v>383</v>
      </c>
      <c r="G124" s="271" t="s">
        <v>384</v>
      </c>
      <c r="H124" s="299" t="s">
        <v>191</v>
      </c>
    </row>
    <row r="125" spans="1:8" ht="75" x14ac:dyDescent="0.25">
      <c r="B125" s="331" t="str">
        <f>'4_Resources'!B14</f>
        <v>Clear job descriptions for key personnel including the management team</v>
      </c>
      <c r="C125" s="272" t="s">
        <v>197</v>
      </c>
      <c r="D125" s="298" t="s">
        <v>190</v>
      </c>
      <c r="E125" s="271" t="s">
        <v>385</v>
      </c>
      <c r="F125" s="271" t="s">
        <v>224</v>
      </c>
      <c r="G125" s="271" t="s">
        <v>384</v>
      </c>
      <c r="H125" s="299" t="s">
        <v>191</v>
      </c>
    </row>
    <row r="126" spans="1:8" ht="120" x14ac:dyDescent="0.25">
      <c r="B126" s="331" t="str">
        <f>'4_Resources'!B15</f>
        <v xml:space="preserve">Employees at all levels are aware of the energy management system </v>
      </c>
      <c r="C126" s="272" t="s">
        <v>197</v>
      </c>
      <c r="D126" s="298" t="s">
        <v>190</v>
      </c>
      <c r="E126" s="271" t="s">
        <v>386</v>
      </c>
      <c r="F126" s="271" t="s">
        <v>387</v>
      </c>
      <c r="G126" s="271" t="s">
        <v>384</v>
      </c>
      <c r="H126" s="299" t="s">
        <v>226</v>
      </c>
    </row>
    <row r="127" spans="1:8" ht="120" x14ac:dyDescent="0.25">
      <c r="B127" s="331" t="str">
        <f>'4_Resources'!B16</f>
        <v xml:space="preserve">Training needs are identified associated with the control of energy use and the operation of energy management system </v>
      </c>
      <c r="C127" s="272" t="s">
        <v>197</v>
      </c>
      <c r="D127" s="298" t="s">
        <v>190</v>
      </c>
      <c r="E127" s="271" t="s">
        <v>388</v>
      </c>
      <c r="F127" s="271" t="s">
        <v>389</v>
      </c>
      <c r="G127" s="271" t="s">
        <v>384</v>
      </c>
      <c r="H127" s="299" t="s">
        <v>226</v>
      </c>
    </row>
    <row r="128" spans="1:8" ht="135" x14ac:dyDescent="0.25">
      <c r="B128" s="331" t="str">
        <f>'4_Resources'!B17</f>
        <v>Municipality provides trainings or take other actions to improve competence of its employees related to energy use also in connection with relevant stakeholders</v>
      </c>
      <c r="C128" s="272" t="s">
        <v>197</v>
      </c>
      <c r="D128" s="298" t="s">
        <v>190</v>
      </c>
      <c r="E128" s="273" t="s">
        <v>390</v>
      </c>
      <c r="F128" s="271" t="s">
        <v>391</v>
      </c>
      <c r="G128" s="271" t="s">
        <v>384</v>
      </c>
      <c r="H128" s="299" t="s">
        <v>226</v>
      </c>
    </row>
    <row r="129" spans="2:8" ht="255" x14ac:dyDescent="0.25">
      <c r="B129" s="331" t="str">
        <f>'4_Resources'!B18</f>
        <v>Wider awareness raising initiatives held regularly (e.g. for local community)</v>
      </c>
      <c r="C129" s="272" t="s">
        <v>197</v>
      </c>
      <c r="D129" s="298" t="s">
        <v>190</v>
      </c>
      <c r="E129" s="273" t="s">
        <v>639</v>
      </c>
      <c r="F129" s="271" t="s">
        <v>392</v>
      </c>
      <c r="G129" s="271" t="s">
        <v>393</v>
      </c>
      <c r="H129" s="299" t="s">
        <v>227</v>
      </c>
    </row>
    <row r="130" spans="2:8" x14ac:dyDescent="0.25">
      <c r="B130"/>
      <c r="C130"/>
      <c r="D130"/>
      <c r="E130"/>
      <c r="F130"/>
      <c r="G130"/>
      <c r="H130"/>
    </row>
    <row r="131" spans="2:8" ht="18.75" x14ac:dyDescent="0.25">
      <c r="B131" s="269" t="str">
        <f>'4_Resources'!B20</f>
        <v>Financial Resources and Energy Financial Commitment</v>
      </c>
      <c r="C131" s="270"/>
      <c r="D131" s="270"/>
      <c r="E131" s="270"/>
      <c r="F131" s="270"/>
      <c r="G131" s="270"/>
      <c r="H131" s="270"/>
    </row>
    <row r="132" spans="2:8" x14ac:dyDescent="0.25">
      <c r="B132" s="271"/>
      <c r="C132" s="538" t="s">
        <v>183</v>
      </c>
      <c r="D132" s="538"/>
      <c r="E132" s="538"/>
      <c r="F132" s="271"/>
      <c r="G132" s="271"/>
      <c r="H132" s="271"/>
    </row>
    <row r="133" spans="2:8" x14ac:dyDescent="0.25">
      <c r="B133" s="271" t="s">
        <v>184</v>
      </c>
      <c r="C133" s="271" t="s">
        <v>185</v>
      </c>
      <c r="D133" s="271"/>
      <c r="E133" s="300" t="s">
        <v>186</v>
      </c>
      <c r="F133" s="300" t="s">
        <v>187</v>
      </c>
      <c r="G133" s="300" t="s">
        <v>188</v>
      </c>
      <c r="H133" s="271" t="s">
        <v>189</v>
      </c>
    </row>
    <row r="134" spans="2:8" ht="90" x14ac:dyDescent="0.25">
      <c r="B134" s="271" t="str">
        <f>'4_Resources'!B23</f>
        <v>The Energy Strategy and Action Plan are taken into account when planning yearly (municipality) budgets</v>
      </c>
      <c r="C134" s="272" t="s">
        <v>197</v>
      </c>
      <c r="D134" s="298" t="s">
        <v>190</v>
      </c>
      <c r="E134" s="301" t="s">
        <v>394</v>
      </c>
      <c r="F134" s="302" t="s">
        <v>395</v>
      </c>
      <c r="G134" s="303" t="s">
        <v>396</v>
      </c>
      <c r="H134" s="299" t="s">
        <v>456</v>
      </c>
    </row>
    <row r="135" spans="2:8" ht="150" x14ac:dyDescent="0.25">
      <c r="B135" s="331" t="str">
        <f>'4_Resources'!B24</f>
        <v>Certain amount of yearly budget is dedicated to climate and energy related projects</v>
      </c>
      <c r="C135" s="272" t="s">
        <v>197</v>
      </c>
      <c r="D135" s="298" t="s">
        <v>190</v>
      </c>
      <c r="E135" s="301" t="s">
        <v>397</v>
      </c>
      <c r="F135" s="302" t="s">
        <v>398</v>
      </c>
      <c r="G135" s="303" t="s">
        <v>399</v>
      </c>
      <c r="H135" s="299" t="s">
        <v>457</v>
      </c>
    </row>
    <row r="136" spans="2:8" ht="105" x14ac:dyDescent="0.25">
      <c r="B136" s="331" t="str">
        <f>'4_Resources'!B25</f>
        <v>Certain amount of annual budget is dedicated to energy saving measures in buildings</v>
      </c>
      <c r="C136" s="272" t="s">
        <v>197</v>
      </c>
      <c r="D136" s="298" t="s">
        <v>190</v>
      </c>
      <c r="E136" s="301" t="s">
        <v>400</v>
      </c>
      <c r="F136" s="302" t="s">
        <v>401</v>
      </c>
      <c r="G136" s="303" t="s">
        <v>333</v>
      </c>
      <c r="H136" s="299" t="s">
        <v>225</v>
      </c>
    </row>
    <row r="137" spans="2:8" ht="150" x14ac:dyDescent="0.25">
      <c r="B137" s="331" t="str">
        <f>'4_Resources'!B26</f>
        <v>Municipality searches for funding of energy efficiency measures through project proposal applications</v>
      </c>
      <c r="C137" s="272" t="s">
        <v>197</v>
      </c>
      <c r="D137" s="298" t="s">
        <v>190</v>
      </c>
      <c r="E137" s="295" t="s">
        <v>402</v>
      </c>
      <c r="F137" s="296" t="s">
        <v>404</v>
      </c>
      <c r="G137" s="297" t="s">
        <v>403</v>
      </c>
      <c r="H137" s="299" t="s">
        <v>225</v>
      </c>
    </row>
    <row r="138" spans="2:8" ht="75" x14ac:dyDescent="0.25">
      <c r="B138" s="331" t="str">
        <f>'4_Resources'!B27</f>
        <v xml:space="preserve">Successful experience with third party financing </v>
      </c>
      <c r="C138" s="272" t="s">
        <v>197</v>
      </c>
      <c r="D138" s="298" t="s">
        <v>190</v>
      </c>
      <c r="E138" s="295" t="s">
        <v>405</v>
      </c>
      <c r="F138" s="296" t="s">
        <v>406</v>
      </c>
      <c r="G138" s="296" t="s">
        <v>407</v>
      </c>
      <c r="H138" s="299" t="s">
        <v>228</v>
      </c>
    </row>
    <row r="139" spans="2:8" x14ac:dyDescent="0.25">
      <c r="B139"/>
      <c r="C139"/>
      <c r="D139"/>
      <c r="E139"/>
      <c r="F139"/>
      <c r="G139"/>
      <c r="H139"/>
    </row>
    <row r="140" spans="2:8" ht="18.75" x14ac:dyDescent="0.25">
      <c r="B140" s="269" t="str">
        <f>'4_Resources'!B29</f>
        <v xml:space="preserve">Human Resources and Inter-Relationships </v>
      </c>
      <c r="C140" s="270"/>
      <c r="D140" s="270"/>
      <c r="E140" s="270"/>
      <c r="F140" s="270"/>
      <c r="G140" s="270"/>
      <c r="H140" s="270"/>
    </row>
    <row r="141" spans="2:8" x14ac:dyDescent="0.25">
      <c r="B141" s="271"/>
      <c r="C141" s="538" t="s">
        <v>183</v>
      </c>
      <c r="D141" s="538"/>
      <c r="E141" s="538"/>
      <c r="F141" s="271"/>
      <c r="G141" s="271"/>
      <c r="H141" s="271"/>
    </row>
    <row r="142" spans="2:8" x14ac:dyDescent="0.25">
      <c r="B142" s="271" t="s">
        <v>184</v>
      </c>
      <c r="C142" s="271" t="s">
        <v>185</v>
      </c>
      <c r="D142" s="271"/>
      <c r="E142" s="300" t="s">
        <v>186</v>
      </c>
      <c r="F142" s="300" t="s">
        <v>187</v>
      </c>
      <c r="G142" s="300" t="s">
        <v>188</v>
      </c>
      <c r="H142" s="271" t="s">
        <v>189</v>
      </c>
    </row>
    <row r="143" spans="2:8" ht="135" x14ac:dyDescent="0.25">
      <c r="B143" s="271" t="str">
        <f>'4_Resources'!B32</f>
        <v>Personnel assigned for climate/ energy projects</v>
      </c>
      <c r="C143" s="272" t="s">
        <v>197</v>
      </c>
      <c r="D143" s="298" t="s">
        <v>190</v>
      </c>
      <c r="E143" s="301" t="s">
        <v>408</v>
      </c>
      <c r="F143" s="302" t="s">
        <v>409</v>
      </c>
      <c r="G143" s="302" t="s">
        <v>410</v>
      </c>
      <c r="H143" s="299" t="s">
        <v>191</v>
      </c>
    </row>
    <row r="144" spans="2:8" ht="75" x14ac:dyDescent="0.25">
      <c r="B144" s="331" t="str">
        <f>'4_Resources'!B33</f>
        <v>Energy managers position in place</v>
      </c>
      <c r="C144" s="272" t="s">
        <v>197</v>
      </c>
      <c r="D144" s="298" t="s">
        <v>190</v>
      </c>
      <c r="E144" s="301" t="s">
        <v>232</v>
      </c>
      <c r="F144" s="302" t="s">
        <v>411</v>
      </c>
      <c r="G144" s="302" t="s">
        <v>410</v>
      </c>
      <c r="H144" s="299" t="s">
        <v>191</v>
      </c>
    </row>
    <row r="145" spans="1:8" ht="45" customHeight="1" x14ac:dyDescent="0.25">
      <c r="B145" s="331" t="str">
        <f>'4_Resources'!B34</f>
        <v>Cross-department communication established</v>
      </c>
      <c r="C145" s="272" t="s">
        <v>197</v>
      </c>
      <c r="D145" s="298" t="s">
        <v>190</v>
      </c>
      <c r="E145" s="295" t="s">
        <v>233</v>
      </c>
      <c r="F145" s="296" t="s">
        <v>413</v>
      </c>
      <c r="G145" s="296" t="s">
        <v>412</v>
      </c>
      <c r="H145" s="299" t="s">
        <v>191</v>
      </c>
    </row>
    <row r="146" spans="1:8" ht="120" x14ac:dyDescent="0.25">
      <c r="B146" s="331" t="str">
        <f>'4_Resources'!B35</f>
        <v>Access to information ensured</v>
      </c>
      <c r="C146" s="272" t="s">
        <v>197</v>
      </c>
      <c r="D146" s="298" t="s">
        <v>190</v>
      </c>
      <c r="E146" s="295" t="s">
        <v>414</v>
      </c>
      <c r="F146" s="296" t="s">
        <v>415</v>
      </c>
      <c r="G146" s="296" t="s">
        <v>416</v>
      </c>
      <c r="H146" s="299" t="s">
        <v>191</v>
      </c>
    </row>
    <row r="147" spans="1:8" x14ac:dyDescent="0.25">
      <c r="B147"/>
      <c r="C147"/>
      <c r="D147"/>
      <c r="E147"/>
      <c r="F147"/>
      <c r="G147"/>
      <c r="H147"/>
    </row>
    <row r="148" spans="1:8" ht="21" x14ac:dyDescent="0.35">
      <c r="A148" s="292">
        <v>5</v>
      </c>
      <c r="B148" s="269" t="str">
        <f>'5_Infrastructure'!B10</f>
        <v>Energy Production Infrastructure</v>
      </c>
      <c r="C148" s="270"/>
      <c r="D148" s="270"/>
      <c r="E148" s="270"/>
      <c r="F148" s="270"/>
      <c r="G148" s="270"/>
      <c r="H148" s="270"/>
    </row>
    <row r="149" spans="1:8" x14ac:dyDescent="0.25">
      <c r="B149" s="271"/>
      <c r="C149" s="538" t="s">
        <v>183</v>
      </c>
      <c r="D149" s="538"/>
      <c r="E149" s="538"/>
      <c r="F149" s="271"/>
      <c r="G149" s="271"/>
      <c r="H149" s="271"/>
    </row>
    <row r="150" spans="1:8" x14ac:dyDescent="0.25">
      <c r="B150" s="271" t="s">
        <v>184</v>
      </c>
      <c r="C150" s="271" t="s">
        <v>185</v>
      </c>
      <c r="D150" s="271"/>
      <c r="E150" s="300" t="s">
        <v>186</v>
      </c>
      <c r="F150" s="300" t="s">
        <v>187</v>
      </c>
      <c r="G150" s="300" t="s">
        <v>188</v>
      </c>
      <c r="H150" s="271" t="s">
        <v>189</v>
      </c>
    </row>
    <row r="151" spans="1:8" ht="195" x14ac:dyDescent="0.25">
      <c r="B151" s="271" t="str">
        <f>'5_Infrastructure'!B13</f>
        <v xml:space="preserve">Technical data about heat supply is available </v>
      </c>
      <c r="C151" s="272" t="s">
        <v>197</v>
      </c>
      <c r="D151" s="298" t="s">
        <v>190</v>
      </c>
      <c r="E151" s="301" t="s">
        <v>417</v>
      </c>
      <c r="F151" s="302" t="s">
        <v>418</v>
      </c>
      <c r="G151" s="302" t="s">
        <v>419</v>
      </c>
      <c r="H151" s="299" t="s">
        <v>191</v>
      </c>
    </row>
    <row r="152" spans="1:8" ht="150" x14ac:dyDescent="0.25">
      <c r="B152" s="331" t="str">
        <f>'5_Infrastructure'!B14</f>
        <v>Technical data about electricity supply is available</v>
      </c>
      <c r="C152" s="272" t="s">
        <v>197</v>
      </c>
      <c r="D152" s="298" t="s">
        <v>190</v>
      </c>
      <c r="E152" s="301" t="s">
        <v>420</v>
      </c>
      <c r="F152" s="302" t="s">
        <v>421</v>
      </c>
      <c r="G152" s="302" t="s">
        <v>422</v>
      </c>
      <c r="H152" s="299" t="s">
        <v>191</v>
      </c>
    </row>
    <row r="153" spans="1:8" ht="167.25" x14ac:dyDescent="0.25">
      <c r="B153" s="331" t="str">
        <f>'5_Infrastructure'!B15</f>
        <v xml:space="preserve">Biomass fuel quality is being measured </v>
      </c>
      <c r="C153" s="272" t="s">
        <v>197</v>
      </c>
      <c r="D153" s="298" t="s">
        <v>190</v>
      </c>
      <c r="E153" s="301" t="s">
        <v>423</v>
      </c>
      <c r="F153" s="302" t="s">
        <v>424</v>
      </c>
      <c r="G153" s="302" t="s">
        <v>425</v>
      </c>
      <c r="H153" s="299" t="s">
        <v>191</v>
      </c>
    </row>
    <row r="154" spans="1:8" ht="75" x14ac:dyDescent="0.25">
      <c r="B154" s="331" t="str">
        <f>'5_Infrastructure'!B16</f>
        <v>Bioenergy potential at municipal level is assessed and/or reported on a GIS-system platform</v>
      </c>
      <c r="C154" s="272" t="s">
        <v>197</v>
      </c>
      <c r="D154" s="298" t="s">
        <v>190</v>
      </c>
      <c r="E154" s="301" t="s">
        <v>230</v>
      </c>
      <c r="F154" s="302" t="s">
        <v>426</v>
      </c>
      <c r="G154" s="302" t="s">
        <v>427</v>
      </c>
      <c r="H154" s="299" t="s">
        <v>191</v>
      </c>
    </row>
    <row r="155" spans="1:8" x14ac:dyDescent="0.25">
      <c r="B155"/>
      <c r="C155"/>
      <c r="D155"/>
      <c r="E155"/>
      <c r="F155"/>
      <c r="G155"/>
      <c r="H155"/>
    </row>
    <row r="156" spans="1:8" ht="18.75" x14ac:dyDescent="0.25">
      <c r="B156" s="269" t="str">
        <f>'5_Infrastructure'!B18</f>
        <v>Buildings (in the focus area)</v>
      </c>
      <c r="C156" s="270"/>
      <c r="D156" s="270"/>
      <c r="E156" s="270"/>
      <c r="F156" s="270"/>
      <c r="G156" s="270"/>
      <c r="H156" s="270"/>
    </row>
    <row r="157" spans="1:8" x14ac:dyDescent="0.25">
      <c r="B157" s="271"/>
      <c r="C157" s="538" t="s">
        <v>183</v>
      </c>
      <c r="D157" s="538"/>
      <c r="E157" s="538"/>
      <c r="F157" s="271"/>
      <c r="G157" s="271"/>
      <c r="H157" s="271"/>
    </row>
    <row r="158" spans="1:8" x14ac:dyDescent="0.25">
      <c r="B158" s="271" t="s">
        <v>184</v>
      </c>
      <c r="C158" s="271" t="s">
        <v>185</v>
      </c>
      <c r="D158" s="271"/>
      <c r="E158" s="300" t="s">
        <v>186</v>
      </c>
      <c r="F158" s="300" t="s">
        <v>187</v>
      </c>
      <c r="G158" s="300" t="s">
        <v>188</v>
      </c>
      <c r="H158" s="271" t="s">
        <v>189</v>
      </c>
    </row>
    <row r="159" spans="1:8" ht="105" x14ac:dyDescent="0.25">
      <c r="B159" s="271" t="str">
        <f>'5_Infrastructure'!B21</f>
        <v>Installed electric energy meters in each building</v>
      </c>
      <c r="C159" s="272" t="s">
        <v>197</v>
      </c>
      <c r="D159" s="298" t="s">
        <v>190</v>
      </c>
      <c r="E159" s="301" t="s">
        <v>428</v>
      </c>
      <c r="F159" s="302" t="s">
        <v>429</v>
      </c>
      <c r="G159" s="302" t="s">
        <v>430</v>
      </c>
      <c r="H159" s="299" t="s">
        <v>191</v>
      </c>
    </row>
    <row r="160" spans="1:8" ht="173.25" customHeight="1" x14ac:dyDescent="0.25">
      <c r="B160" s="331" t="str">
        <f>'5_Infrastructure'!B22</f>
        <v>Smart meters with remote data collection installed in each building</v>
      </c>
      <c r="C160" s="272" t="s">
        <v>197</v>
      </c>
      <c r="D160" s="298" t="s">
        <v>190</v>
      </c>
      <c r="E160" s="301" t="s">
        <v>431</v>
      </c>
      <c r="F160" s="302" t="s">
        <v>458</v>
      </c>
      <c r="G160" s="302" t="s">
        <v>432</v>
      </c>
      <c r="H160" s="299" t="s">
        <v>191</v>
      </c>
    </row>
    <row r="161" spans="2:8" ht="60" x14ac:dyDescent="0.25">
      <c r="B161" s="331" t="str">
        <f>'5_Infrastructure'!B23</f>
        <v>Existing electric energy metering system at system's level</v>
      </c>
      <c r="C161" s="272" t="s">
        <v>197</v>
      </c>
      <c r="D161" s="298" t="s">
        <v>190</v>
      </c>
      <c r="E161" s="301" t="s">
        <v>433</v>
      </c>
      <c r="F161" s="302" t="s">
        <v>434</v>
      </c>
      <c r="G161" s="302" t="s">
        <v>435</v>
      </c>
      <c r="H161" s="299" t="s">
        <v>191</v>
      </c>
    </row>
    <row r="162" spans="2:8" ht="60" x14ac:dyDescent="0.25">
      <c r="B162" s="331" t="str">
        <f>'5_Infrastructure'!B24</f>
        <v xml:space="preserve">Existing electric energy metering system at appliance level </v>
      </c>
      <c r="C162" s="272" t="s">
        <v>197</v>
      </c>
      <c r="D162" s="298" t="s">
        <v>190</v>
      </c>
      <c r="E162" s="301" t="s">
        <v>433</v>
      </c>
      <c r="F162" s="302" t="s">
        <v>434</v>
      </c>
      <c r="G162" s="302" t="s">
        <v>435</v>
      </c>
      <c r="H162" s="299" t="s">
        <v>191</v>
      </c>
    </row>
    <row r="163" spans="2:8" ht="75" x14ac:dyDescent="0.25">
      <c r="B163" s="331" t="str">
        <f>'5_Infrastructure'!B25</f>
        <v xml:space="preserve">Individual heat energy meters in each building </v>
      </c>
      <c r="C163" s="272" t="s">
        <v>197</v>
      </c>
      <c r="D163" s="298" t="s">
        <v>190</v>
      </c>
      <c r="E163" s="301" t="s">
        <v>436</v>
      </c>
      <c r="F163" s="302" t="s">
        <v>437</v>
      </c>
      <c r="G163" s="302" t="s">
        <v>435</v>
      </c>
      <c r="H163" s="299" t="s">
        <v>191</v>
      </c>
    </row>
    <row r="164" spans="2:8" ht="140.25" customHeight="1" x14ac:dyDescent="0.25">
      <c r="B164" s="331" t="str">
        <f>'5_Infrastructure'!B26</f>
        <v xml:space="preserve">Complete monitoring and measurement systems connected to cloud/ software for real-time data visualization </v>
      </c>
      <c r="C164" s="272" t="s">
        <v>197</v>
      </c>
      <c r="D164" s="298" t="s">
        <v>190</v>
      </c>
      <c r="E164" s="301" t="s">
        <v>438</v>
      </c>
      <c r="F164" s="302" t="s">
        <v>439</v>
      </c>
      <c r="G164" s="302" t="s">
        <v>440</v>
      </c>
      <c r="H164" s="299" t="s">
        <v>191</v>
      </c>
    </row>
    <row r="165" spans="2:8" ht="135" x14ac:dyDescent="0.25">
      <c r="B165" s="331" t="str">
        <f>'5_Infrastructure'!B27</f>
        <v>Remote control of energy systems (electricity and/ or heat)</v>
      </c>
      <c r="C165" s="272" t="s">
        <v>197</v>
      </c>
      <c r="D165" s="298" t="s">
        <v>190</v>
      </c>
      <c r="E165" s="301" t="s">
        <v>441</v>
      </c>
      <c r="F165" s="302" t="s">
        <v>454</v>
      </c>
      <c r="G165" s="302" t="s">
        <v>430</v>
      </c>
      <c r="H165" s="299" t="s">
        <v>191</v>
      </c>
    </row>
    <row r="166" spans="2:8" ht="167.25" customHeight="1" x14ac:dyDescent="0.25">
      <c r="B166" s="331" t="str">
        <f>'5_Infrastructure'!B28</f>
        <v>Valid building energy performance certificates in place</v>
      </c>
      <c r="C166" s="272" t="s">
        <v>197</v>
      </c>
      <c r="D166" s="298" t="s">
        <v>190</v>
      </c>
      <c r="E166" s="301" t="s">
        <v>442</v>
      </c>
      <c r="F166" s="302" t="s">
        <v>443</v>
      </c>
      <c r="G166" s="302" t="s">
        <v>432</v>
      </c>
      <c r="H166" s="299" t="s">
        <v>191</v>
      </c>
    </row>
    <row r="167" spans="2:8" x14ac:dyDescent="0.25">
      <c r="B167"/>
      <c r="C167"/>
      <c r="D167"/>
      <c r="E167"/>
      <c r="F167"/>
      <c r="G167"/>
      <c r="H167"/>
    </row>
    <row r="168" spans="2:8" ht="18.75" x14ac:dyDescent="0.25">
      <c r="B168" s="269" t="str">
        <f>'5_Infrastructure'!B30</f>
        <v>Other Public Sectors and Municipal inteventions</v>
      </c>
      <c r="C168" s="270"/>
      <c r="D168" s="270"/>
      <c r="E168" s="270"/>
      <c r="F168" s="270"/>
      <c r="G168" s="270"/>
      <c r="H168" s="270"/>
    </row>
    <row r="169" spans="2:8" x14ac:dyDescent="0.25">
      <c r="B169" s="271"/>
      <c r="C169" s="538" t="s">
        <v>183</v>
      </c>
      <c r="D169" s="538"/>
      <c r="E169" s="538"/>
      <c r="F169" s="271"/>
      <c r="G169" s="271"/>
      <c r="H169" s="271"/>
    </row>
    <row r="170" spans="2:8" x14ac:dyDescent="0.25">
      <c r="B170" s="271" t="s">
        <v>184</v>
      </c>
      <c r="C170" s="271" t="s">
        <v>185</v>
      </c>
      <c r="D170" s="271"/>
      <c r="E170" s="300" t="s">
        <v>186</v>
      </c>
      <c r="F170" s="300" t="s">
        <v>187</v>
      </c>
      <c r="G170" s="300" t="s">
        <v>188</v>
      </c>
      <c r="H170" s="271" t="s">
        <v>189</v>
      </c>
    </row>
    <row r="171" spans="2:8" ht="75" x14ac:dyDescent="0.25">
      <c r="B171" s="271" t="str">
        <f>'5_Infrastructure'!B33</f>
        <v>Energy audit/ inventory done for public lighting within the past 3 years</v>
      </c>
      <c r="C171" s="272" t="s">
        <v>197</v>
      </c>
      <c r="D171" s="298" t="s">
        <v>190</v>
      </c>
      <c r="E171" s="301" t="s">
        <v>444</v>
      </c>
      <c r="F171" s="302" t="s">
        <v>229</v>
      </c>
      <c r="G171" s="303" t="s">
        <v>445</v>
      </c>
      <c r="H171" s="299" t="s">
        <v>191</v>
      </c>
    </row>
    <row r="172" spans="2:8" ht="165" x14ac:dyDescent="0.25">
      <c r="B172" s="331" t="str">
        <f>'5_Infrastructure'!B34</f>
        <v>Technical data available for public lighting</v>
      </c>
      <c r="C172" s="272" t="s">
        <v>197</v>
      </c>
      <c r="D172" s="298" t="s">
        <v>190</v>
      </c>
      <c r="E172" s="301" t="s">
        <v>446</v>
      </c>
      <c r="F172" s="302" t="s">
        <v>447</v>
      </c>
      <c r="G172" s="303" t="s">
        <v>448</v>
      </c>
      <c r="H172" s="299" t="s">
        <v>191</v>
      </c>
    </row>
    <row r="173" spans="2:8" ht="105" x14ac:dyDescent="0.25">
      <c r="B173" s="331" t="str">
        <f>'5_Infrastructure'!B35</f>
        <v>Technical and energy consumption data available for municipal vehicle fleet</v>
      </c>
      <c r="C173" s="272" t="s">
        <v>197</v>
      </c>
      <c r="D173" s="298" t="s">
        <v>190</v>
      </c>
      <c r="E173" s="301" t="s">
        <v>449</v>
      </c>
      <c r="F173" s="302" t="s">
        <v>450</v>
      </c>
      <c r="G173" s="303" t="s">
        <v>451</v>
      </c>
      <c r="H173" s="299" t="s">
        <v>191</v>
      </c>
    </row>
    <row r="174" spans="2:8" ht="90" x14ac:dyDescent="0.25">
      <c r="B174" s="331" t="str">
        <f>'5_Infrastructure'!B36</f>
        <v xml:space="preserve">Technical and energy consumption data available for public transportation </v>
      </c>
      <c r="C174" s="272" t="s">
        <v>197</v>
      </c>
      <c r="D174" s="298" t="s">
        <v>190</v>
      </c>
      <c r="E174" s="301" t="s">
        <v>452</v>
      </c>
      <c r="F174" s="302" t="s">
        <v>453</v>
      </c>
      <c r="G174" s="303" t="s">
        <v>524</v>
      </c>
      <c r="H174" s="299" t="s">
        <v>191</v>
      </c>
    </row>
    <row r="177" spans="1:8" ht="21" x14ac:dyDescent="0.35">
      <c r="A177" s="292">
        <v>6</v>
      </c>
      <c r="B177" s="269" t="str">
        <f>'6_Home-owner segment'!B10</f>
        <v>Municipality and home-owner segment synergy</v>
      </c>
      <c r="C177" s="270"/>
      <c r="D177" s="270"/>
      <c r="E177" s="270"/>
      <c r="F177" s="270"/>
      <c r="G177" s="270"/>
      <c r="H177" s="270"/>
    </row>
    <row r="178" spans="1:8" x14ac:dyDescent="0.25">
      <c r="B178" s="271"/>
      <c r="C178" s="538" t="s">
        <v>183</v>
      </c>
      <c r="D178" s="538"/>
      <c r="E178" s="538"/>
      <c r="F178" s="271"/>
      <c r="G178" s="271"/>
      <c r="H178" s="271"/>
    </row>
    <row r="179" spans="1:8" x14ac:dyDescent="0.25">
      <c r="B179" s="271" t="s">
        <v>184</v>
      </c>
      <c r="C179" s="271" t="s">
        <v>185</v>
      </c>
      <c r="D179" s="271"/>
      <c r="E179" s="300" t="s">
        <v>186</v>
      </c>
      <c r="F179" s="300" t="s">
        <v>187</v>
      </c>
      <c r="G179" s="300" t="s">
        <v>188</v>
      </c>
      <c r="H179" s="271" t="s">
        <v>189</v>
      </c>
    </row>
    <row r="180" spans="1:8" ht="60" x14ac:dyDescent="0.25">
      <c r="B180" s="271" t="str">
        <f>'6_Home-owner segment'!B13</f>
        <v>Are goals and baseline established for the home-owner segment?</v>
      </c>
      <c r="C180" s="272" t="s">
        <v>197</v>
      </c>
      <c r="D180" s="298" t="s">
        <v>190</v>
      </c>
      <c r="E180" s="301" t="s">
        <v>623</v>
      </c>
      <c r="F180" s="302" t="s">
        <v>631</v>
      </c>
      <c r="G180" s="303" t="s">
        <v>625</v>
      </c>
      <c r="H180" s="325" t="s">
        <v>578</v>
      </c>
    </row>
    <row r="181" spans="1:8" ht="45" x14ac:dyDescent="0.25">
      <c r="B181" s="271" t="str">
        <f>'6_Home-owner segment'!B14</f>
        <v>Is a value propositions developed for the selected segments?</v>
      </c>
      <c r="C181" s="272" t="s">
        <v>197</v>
      </c>
      <c r="D181" s="298" t="s">
        <v>190</v>
      </c>
      <c r="E181" s="301" t="s">
        <v>624</v>
      </c>
      <c r="F181" s="302" t="s">
        <v>576</v>
      </c>
      <c r="G181" s="303" t="s">
        <v>626</v>
      </c>
      <c r="H181" s="330" t="s">
        <v>575</v>
      </c>
    </row>
    <row r="182" spans="1:8" ht="105" x14ac:dyDescent="0.25">
      <c r="B182" s="271" t="str">
        <f>'6_Home-owner segment'!B15</f>
        <v>Is a "Customer journey" process (or sImilar approaches) in place within the Municipality (including communication, implementation, follow-up)?</v>
      </c>
      <c r="C182" s="272" t="s">
        <v>197</v>
      </c>
      <c r="D182" s="298" t="s">
        <v>190</v>
      </c>
      <c r="E182" s="301" t="s">
        <v>577</v>
      </c>
      <c r="F182" s="302" t="s">
        <v>632</v>
      </c>
      <c r="G182" s="303" t="s">
        <v>626</v>
      </c>
      <c r="H182" s="303" t="s">
        <v>606</v>
      </c>
    </row>
    <row r="183" spans="1:8" ht="75" x14ac:dyDescent="0.25">
      <c r="B183" s="271" t="str">
        <f>'6_Home-owner segment'!B16</f>
        <v>Is there an independent single-point-of contact person to support home-owners decisions?</v>
      </c>
      <c r="C183" s="272" t="s">
        <v>197</v>
      </c>
      <c r="D183" s="298" t="s">
        <v>190</v>
      </c>
      <c r="E183" s="301" t="s">
        <v>634</v>
      </c>
      <c r="F183" s="302" t="s">
        <v>633</v>
      </c>
      <c r="G183" s="303" t="s">
        <v>579</v>
      </c>
      <c r="H183" s="299" t="s">
        <v>580</v>
      </c>
    </row>
    <row r="184" spans="1:8" ht="60" x14ac:dyDescent="0.25">
      <c r="B184" s="271" t="str">
        <f>'6_Home-owner segment'!B17</f>
        <v>Has a home-owner segment working group been established?</v>
      </c>
      <c r="C184" s="272" t="s">
        <v>197</v>
      </c>
      <c r="D184" s="298" t="s">
        <v>190</v>
      </c>
      <c r="E184" s="301" t="s">
        <v>627</v>
      </c>
      <c r="F184" s="302" t="s">
        <v>581</v>
      </c>
      <c r="G184" s="303" t="s">
        <v>582</v>
      </c>
      <c r="H184" s="299" t="s">
        <v>191</v>
      </c>
    </row>
    <row r="185" spans="1:8" ht="75" x14ac:dyDescent="0.25">
      <c r="B185" s="271" t="str">
        <f>'6_Home-owner segment'!B18</f>
        <v>Is the implementation progressing and results monitored and reported?</v>
      </c>
      <c r="C185" s="272" t="s">
        <v>197</v>
      </c>
      <c r="D185" s="298" t="s">
        <v>190</v>
      </c>
      <c r="E185" s="301" t="s">
        <v>583</v>
      </c>
      <c r="F185" s="302" t="s">
        <v>584</v>
      </c>
      <c r="G185" s="303" t="s">
        <v>629</v>
      </c>
      <c r="H185" s="299" t="s">
        <v>585</v>
      </c>
    </row>
    <row r="186" spans="1:8" ht="60" x14ac:dyDescent="0.25">
      <c r="B186" s="271" t="str">
        <f>'6_Home-owner segment'!B19</f>
        <v>Have the stakeholders along the "customer journey"  been trained to understand roles &amp; responsibilities?</v>
      </c>
      <c r="C186" s="272" t="s">
        <v>197</v>
      </c>
      <c r="D186" s="298" t="s">
        <v>190</v>
      </c>
      <c r="E186" s="301" t="s">
        <v>628</v>
      </c>
      <c r="F186" s="302" t="s">
        <v>586</v>
      </c>
      <c r="G186" s="303" t="s">
        <v>630</v>
      </c>
      <c r="H186" s="299" t="s">
        <v>191</v>
      </c>
    </row>
    <row r="189" spans="1:8" ht="18.75" x14ac:dyDescent="0.25">
      <c r="B189" s="269" t="str">
        <f>'6_Home-owner segment'!B21</f>
        <v>"Customer Journey" in-depth analysis</v>
      </c>
    </row>
    <row r="190" spans="1:8" x14ac:dyDescent="0.25">
      <c r="B190" s="271"/>
      <c r="C190" s="538" t="s">
        <v>183</v>
      </c>
      <c r="D190" s="538"/>
      <c r="E190" s="538"/>
      <c r="F190" s="271"/>
      <c r="G190" s="271"/>
      <c r="H190" s="271"/>
    </row>
    <row r="191" spans="1:8" x14ac:dyDescent="0.25">
      <c r="B191" s="271" t="s">
        <v>184</v>
      </c>
      <c r="C191" s="271" t="s">
        <v>185</v>
      </c>
      <c r="D191" s="271"/>
      <c r="E191" s="300" t="s">
        <v>186</v>
      </c>
      <c r="F191" s="300" t="s">
        <v>187</v>
      </c>
      <c r="G191" s="300" t="s">
        <v>188</v>
      </c>
      <c r="H191" s="271" t="s">
        <v>189</v>
      </c>
    </row>
    <row r="192" spans="1:8" ht="90" x14ac:dyDescent="0.25">
      <c r="B192" s="271" t="str">
        <f>'6_Home-owner segment'!B24</f>
        <v>Have sufficient communication-means to support the decision making process been implemented?</v>
      </c>
      <c r="C192" s="272" t="s">
        <v>197</v>
      </c>
      <c r="D192" s="298" t="s">
        <v>190</v>
      </c>
      <c r="E192" s="301" t="s">
        <v>588</v>
      </c>
      <c r="F192" s="302" t="s">
        <v>635</v>
      </c>
      <c r="G192" s="303" t="s">
        <v>630</v>
      </c>
      <c r="H192" s="299" t="s">
        <v>590</v>
      </c>
    </row>
    <row r="193" spans="2:8" ht="75" x14ac:dyDescent="0.25">
      <c r="B193" s="271" t="str">
        <f>'6_Home-owner segment'!B25</f>
        <v xml:space="preserve">Are the implemented activities enough to secure a high process quality across stakeholders? </v>
      </c>
      <c r="C193" s="272" t="s">
        <v>197</v>
      </c>
      <c r="D193" s="298" t="s">
        <v>190</v>
      </c>
      <c r="E193" s="301" t="s">
        <v>589</v>
      </c>
      <c r="F193" s="302" t="s">
        <v>636</v>
      </c>
      <c r="G193" s="303" t="s">
        <v>630</v>
      </c>
      <c r="H193" s="299" t="s">
        <v>191</v>
      </c>
    </row>
    <row r="194" spans="2:8" ht="90" x14ac:dyDescent="0.25">
      <c r="B194" s="271" t="str">
        <f>'6_Home-owner segment'!B26</f>
        <v xml:space="preserve">Are the implemented means enough to secure and motivate further energy retrofit iterations with same home-owners? </v>
      </c>
      <c r="C194" s="272" t="s">
        <v>197</v>
      </c>
      <c r="D194" s="298" t="s">
        <v>190</v>
      </c>
      <c r="E194" s="301" t="s">
        <v>591</v>
      </c>
      <c r="F194" s="302" t="s">
        <v>637</v>
      </c>
      <c r="G194" s="303" t="s">
        <v>630</v>
      </c>
      <c r="H194" s="299" t="s">
        <v>191</v>
      </c>
    </row>
    <row r="195" spans="2:8" ht="60" x14ac:dyDescent="0.25">
      <c r="B195" s="271" t="str">
        <f>'6_Home-owner segment'!B27</f>
        <v>Is a "Business Model Generation" tool being used to secure a fully functioning value proposition?</v>
      </c>
      <c r="C195" s="272" t="s">
        <v>197</v>
      </c>
      <c r="D195" s="298" t="s">
        <v>190</v>
      </c>
      <c r="E195" s="301" t="s">
        <v>592</v>
      </c>
      <c r="F195" s="302" t="s">
        <v>593</v>
      </c>
      <c r="G195" s="303" t="s">
        <v>630</v>
      </c>
      <c r="H195" s="326" t="s">
        <v>594</v>
      </c>
    </row>
    <row r="196" spans="2:8" ht="60" x14ac:dyDescent="0.25">
      <c r="B196" s="271" t="str">
        <f>'6_Home-owner segment'!B28</f>
        <v>Is the implementation progressing and results monitored?</v>
      </c>
      <c r="C196" s="272" t="s">
        <v>197</v>
      </c>
      <c r="D196" s="298" t="s">
        <v>190</v>
      </c>
      <c r="E196" s="301" t="s">
        <v>595</v>
      </c>
      <c r="F196" s="302" t="s">
        <v>638</v>
      </c>
      <c r="G196" s="303" t="s">
        <v>630</v>
      </c>
      <c r="H196" s="330" t="s">
        <v>596</v>
      </c>
    </row>
  </sheetData>
  <mergeCells count="20">
    <mergeCell ref="C107:E107"/>
    <mergeCell ref="C116:E116"/>
    <mergeCell ref="C122:E122"/>
    <mergeCell ref="C132:E132"/>
    <mergeCell ref="C141:E141"/>
    <mergeCell ref="C178:E178"/>
    <mergeCell ref="C190:E190"/>
    <mergeCell ref="C149:E149"/>
    <mergeCell ref="C157:E157"/>
    <mergeCell ref="C169:E169"/>
    <mergeCell ref="C3:E3"/>
    <mergeCell ref="C13:E13"/>
    <mergeCell ref="C25:E25"/>
    <mergeCell ref="C43:E43"/>
    <mergeCell ref="C51:E51"/>
    <mergeCell ref="C67:E67"/>
    <mergeCell ref="C78:E78"/>
    <mergeCell ref="C85:E85"/>
    <mergeCell ref="C92:E92"/>
    <mergeCell ref="C101:E101"/>
  </mergeCells>
  <hyperlinks>
    <hyperlink ref="H181" r:id="rId1" xr:uid="{00000000-0004-0000-1100-000000000000}"/>
    <hyperlink ref="H180" r:id="rId2" xr:uid="{00000000-0004-0000-1100-000001000000}"/>
    <hyperlink ref="H195" r:id="rId3" xr:uid="{00000000-0004-0000-1100-000002000000}"/>
    <hyperlink ref="H196" r:id="rId4" xr:uid="{00000000-0004-0000-1100-000003000000}"/>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sheetPr>
  <dimension ref="B5:H15"/>
  <sheetViews>
    <sheetView topLeftCell="A10" zoomScale="90" zoomScaleNormal="90" workbookViewId="0"/>
  </sheetViews>
  <sheetFormatPr baseColWidth="10" defaultColWidth="9.140625" defaultRowHeight="15" x14ac:dyDescent="0.25"/>
  <cols>
    <col min="1" max="16384" width="9.140625" style="3"/>
  </cols>
  <sheetData>
    <row r="5" spans="2:8" ht="19.5" x14ac:dyDescent="0.35">
      <c r="B5" s="135" t="s">
        <v>525</v>
      </c>
    </row>
    <row r="7" spans="2:8" x14ac:dyDescent="0.25">
      <c r="G7" s="136"/>
      <c r="H7" s="136"/>
    </row>
    <row r="8" spans="2:8" s="137" customFormat="1" ht="18.75" x14ac:dyDescent="0.3">
      <c r="C8" s="138"/>
      <c r="D8" s="137" t="s">
        <v>100</v>
      </c>
      <c r="G8" s="139" t="b">
        <v>1</v>
      </c>
      <c r="H8" s="139"/>
    </row>
    <row r="9" spans="2:8" s="137" customFormat="1" ht="18.75" x14ac:dyDescent="0.3">
      <c r="C9" s="138"/>
      <c r="D9" s="137" t="s">
        <v>101</v>
      </c>
      <c r="G9" s="139" t="b">
        <v>0</v>
      </c>
      <c r="H9" s="139"/>
    </row>
    <row r="10" spans="2:8" s="137" customFormat="1" ht="18.75" x14ac:dyDescent="0.3">
      <c r="C10" s="138"/>
      <c r="D10" s="137" t="s">
        <v>102</v>
      </c>
      <c r="G10" s="139" t="b">
        <v>0</v>
      </c>
      <c r="H10" s="139"/>
    </row>
    <row r="11" spans="2:8" s="137" customFormat="1" ht="18.75" x14ac:dyDescent="0.3">
      <c r="C11" s="138"/>
      <c r="D11" s="137" t="s">
        <v>103</v>
      </c>
      <c r="G11" s="139" t="b">
        <v>0</v>
      </c>
      <c r="H11" s="139"/>
    </row>
    <row r="12" spans="2:8" s="137" customFormat="1" ht="18.75" x14ac:dyDescent="0.3">
      <c r="C12" s="138"/>
      <c r="D12" s="137" t="s">
        <v>104</v>
      </c>
      <c r="G12" s="139" t="b">
        <v>0</v>
      </c>
      <c r="H12" s="139"/>
    </row>
    <row r="13" spans="2:8" s="137" customFormat="1" ht="18.75" x14ac:dyDescent="0.3">
      <c r="C13" s="138"/>
      <c r="D13" s="137" t="s">
        <v>105</v>
      </c>
      <c r="G13" s="139" t="b">
        <v>0</v>
      </c>
      <c r="H13" s="139"/>
    </row>
    <row r="14" spans="2:8" x14ac:dyDescent="0.25">
      <c r="G14" s="136"/>
      <c r="H14" s="136"/>
    </row>
    <row r="15" spans="2:8" x14ac:dyDescent="0.25">
      <c r="G15" s="136"/>
      <c r="H15" s="136"/>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Check Box 1">
              <controlPr defaultSize="0" autoFill="0" autoLine="0" autoPict="0">
                <anchor moveWithCells="1">
                  <from>
                    <xdr:col>2</xdr:col>
                    <xdr:colOff>190500</xdr:colOff>
                    <xdr:row>7</xdr:row>
                    <xdr:rowOff>28575</xdr:rowOff>
                  </from>
                  <to>
                    <xdr:col>2</xdr:col>
                    <xdr:colOff>581025</xdr:colOff>
                    <xdr:row>7</xdr:row>
                    <xdr:rowOff>171450</xdr:rowOff>
                  </to>
                </anchor>
              </controlPr>
            </control>
          </mc:Choice>
        </mc:AlternateContent>
        <mc:AlternateContent xmlns:mc="http://schemas.openxmlformats.org/markup-compatibility/2006">
          <mc:Choice Requires="x14">
            <control shapeId="17410" r:id="rId4" name="Check Box 2">
              <controlPr defaultSize="0" autoFill="0" autoLine="0" autoPict="0">
                <anchor moveWithCells="1">
                  <from>
                    <xdr:col>2</xdr:col>
                    <xdr:colOff>190500</xdr:colOff>
                    <xdr:row>8</xdr:row>
                    <xdr:rowOff>28575</xdr:rowOff>
                  </from>
                  <to>
                    <xdr:col>2</xdr:col>
                    <xdr:colOff>581025</xdr:colOff>
                    <xdr:row>8</xdr:row>
                    <xdr:rowOff>171450</xdr:rowOff>
                  </to>
                </anchor>
              </controlPr>
            </control>
          </mc:Choice>
        </mc:AlternateContent>
        <mc:AlternateContent xmlns:mc="http://schemas.openxmlformats.org/markup-compatibility/2006">
          <mc:Choice Requires="x14">
            <control shapeId="17411" r:id="rId5" name="Check Box 3">
              <controlPr defaultSize="0" autoFill="0" autoLine="0" autoPict="0">
                <anchor moveWithCells="1">
                  <from>
                    <xdr:col>2</xdr:col>
                    <xdr:colOff>190500</xdr:colOff>
                    <xdr:row>9</xdr:row>
                    <xdr:rowOff>28575</xdr:rowOff>
                  </from>
                  <to>
                    <xdr:col>2</xdr:col>
                    <xdr:colOff>581025</xdr:colOff>
                    <xdr:row>9</xdr:row>
                    <xdr:rowOff>171450</xdr:rowOff>
                  </to>
                </anchor>
              </controlPr>
            </control>
          </mc:Choice>
        </mc:AlternateContent>
        <mc:AlternateContent xmlns:mc="http://schemas.openxmlformats.org/markup-compatibility/2006">
          <mc:Choice Requires="x14">
            <control shapeId="17412" r:id="rId6" name="Check Box 4">
              <controlPr defaultSize="0" autoFill="0" autoLine="0" autoPict="0">
                <anchor moveWithCells="1">
                  <from>
                    <xdr:col>2</xdr:col>
                    <xdr:colOff>190500</xdr:colOff>
                    <xdr:row>10</xdr:row>
                    <xdr:rowOff>28575</xdr:rowOff>
                  </from>
                  <to>
                    <xdr:col>2</xdr:col>
                    <xdr:colOff>581025</xdr:colOff>
                    <xdr:row>10</xdr:row>
                    <xdr:rowOff>171450</xdr:rowOff>
                  </to>
                </anchor>
              </controlPr>
            </control>
          </mc:Choice>
        </mc:AlternateContent>
        <mc:AlternateContent xmlns:mc="http://schemas.openxmlformats.org/markup-compatibility/2006">
          <mc:Choice Requires="x14">
            <control shapeId="17413" r:id="rId7" name="Check Box 5">
              <controlPr defaultSize="0" autoFill="0" autoLine="0" autoPict="0">
                <anchor moveWithCells="1">
                  <from>
                    <xdr:col>2</xdr:col>
                    <xdr:colOff>190500</xdr:colOff>
                    <xdr:row>11</xdr:row>
                    <xdr:rowOff>28575</xdr:rowOff>
                  </from>
                  <to>
                    <xdr:col>2</xdr:col>
                    <xdr:colOff>581025</xdr:colOff>
                    <xdr:row>11</xdr:row>
                    <xdr:rowOff>171450</xdr:rowOff>
                  </to>
                </anchor>
              </controlPr>
            </control>
          </mc:Choice>
        </mc:AlternateContent>
        <mc:AlternateContent xmlns:mc="http://schemas.openxmlformats.org/markup-compatibility/2006">
          <mc:Choice Requires="x14">
            <control shapeId="17414" r:id="rId8" name="Check Box 6">
              <controlPr defaultSize="0" autoFill="0" autoLine="0" autoPict="0">
                <anchor moveWithCells="1">
                  <from>
                    <xdr:col>2</xdr:col>
                    <xdr:colOff>190500</xdr:colOff>
                    <xdr:row>12</xdr:row>
                    <xdr:rowOff>28575</xdr:rowOff>
                  </from>
                  <to>
                    <xdr:col>2</xdr:col>
                    <xdr:colOff>581025</xdr:colOff>
                    <xdr:row>12</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79998168889431442"/>
  </sheetPr>
  <dimension ref="A1:N50"/>
  <sheetViews>
    <sheetView topLeftCell="A22" zoomScale="90" zoomScaleNormal="90" workbookViewId="0">
      <selection activeCell="B52" sqref="B52"/>
    </sheetView>
  </sheetViews>
  <sheetFormatPr baseColWidth="10" defaultColWidth="9.140625" defaultRowHeight="15" x14ac:dyDescent="0.25"/>
  <cols>
    <col min="1" max="1" width="9.140625" style="3"/>
    <col min="2" max="2" width="69" style="3" customWidth="1"/>
    <col min="3" max="3" width="11.42578125" style="3" customWidth="1"/>
    <col min="4" max="4" width="54.28515625" style="3" customWidth="1"/>
    <col min="5" max="5" width="9.140625" style="3" hidden="1" customWidth="1"/>
    <col min="6" max="6" width="9.85546875" style="3" customWidth="1"/>
    <col min="7" max="7" width="9.140625" style="3"/>
    <col min="8" max="8" width="55.42578125" style="3" customWidth="1"/>
    <col min="9" max="16384" width="9.140625" style="3"/>
  </cols>
  <sheetData>
    <row r="1" spans="1:14" ht="18.75" x14ac:dyDescent="0.3">
      <c r="A1" s="2"/>
      <c r="B1" s="28"/>
      <c r="C1" s="29"/>
      <c r="D1" s="2"/>
      <c r="E1" s="2"/>
      <c r="F1" s="2"/>
      <c r="G1" s="2"/>
      <c r="H1" s="2"/>
      <c r="I1" s="2"/>
      <c r="J1" s="2"/>
      <c r="K1" s="2"/>
      <c r="L1" s="2"/>
      <c r="M1" s="2"/>
      <c r="N1" s="2"/>
    </row>
    <row r="2" spans="1:14" x14ac:dyDescent="0.25">
      <c r="A2" s="2"/>
      <c r="B2" s="2"/>
      <c r="C2" s="2"/>
      <c r="D2" s="2"/>
      <c r="E2" s="2"/>
      <c r="F2" s="2"/>
      <c r="G2" s="2"/>
      <c r="H2" s="2"/>
      <c r="I2" s="2"/>
      <c r="J2" s="2"/>
      <c r="K2" s="2"/>
      <c r="L2" s="2"/>
      <c r="M2" s="2"/>
      <c r="N2" s="2"/>
    </row>
    <row r="3" spans="1:14" x14ac:dyDescent="0.25">
      <c r="A3" s="2"/>
      <c r="B3" s="2"/>
      <c r="C3" s="2"/>
      <c r="D3" s="2"/>
      <c r="E3" s="2"/>
      <c r="F3" s="2"/>
      <c r="G3" s="2"/>
      <c r="H3" s="2"/>
      <c r="I3" s="2"/>
      <c r="J3" s="2"/>
      <c r="K3" s="2"/>
      <c r="L3" s="2"/>
      <c r="M3" s="2"/>
      <c r="N3" s="2"/>
    </row>
    <row r="4" spans="1:14" x14ac:dyDescent="0.25">
      <c r="A4" s="2"/>
      <c r="B4" s="2"/>
      <c r="C4" s="2"/>
      <c r="D4" s="2"/>
      <c r="E4" s="2"/>
      <c r="F4" s="2"/>
      <c r="G4" s="2"/>
      <c r="H4" s="2"/>
      <c r="I4" s="2"/>
      <c r="J4" s="2"/>
      <c r="K4" s="2"/>
      <c r="L4" s="2"/>
      <c r="M4" s="2"/>
      <c r="N4" s="2"/>
    </row>
    <row r="5" spans="1:14" x14ac:dyDescent="0.25">
      <c r="A5" s="2"/>
      <c r="B5" s="2"/>
      <c r="C5" s="2"/>
      <c r="D5" s="2"/>
      <c r="E5" s="2"/>
      <c r="F5" s="2"/>
      <c r="G5" s="2"/>
      <c r="H5" s="2"/>
      <c r="I5" s="2"/>
      <c r="J5" s="2"/>
      <c r="K5" s="2"/>
      <c r="L5" s="2"/>
      <c r="M5" s="2"/>
      <c r="N5" s="2"/>
    </row>
    <row r="6" spans="1:14" ht="15.75" thickBot="1" x14ac:dyDescent="0.3">
      <c r="A6" s="27"/>
      <c r="B6" s="27"/>
      <c r="C6" s="27"/>
      <c r="D6" s="27"/>
      <c r="E6" s="27"/>
      <c r="F6" s="27"/>
      <c r="G6" s="27"/>
      <c r="H6" s="27"/>
      <c r="I6" s="27"/>
      <c r="J6" s="405"/>
      <c r="K6" s="405"/>
      <c r="L6" s="405"/>
      <c r="M6" s="405"/>
      <c r="N6" s="405"/>
    </row>
    <row r="7" spans="1:14" ht="21.75" thickTop="1" x14ac:dyDescent="0.35">
      <c r="A7" s="2"/>
      <c r="B7" s="113" t="s">
        <v>61</v>
      </c>
      <c r="C7" s="5"/>
      <c r="D7" s="5"/>
      <c r="E7" s="5"/>
      <c r="F7" s="5"/>
      <c r="G7" s="5"/>
      <c r="H7" s="5"/>
      <c r="I7" s="2"/>
      <c r="J7" s="2"/>
      <c r="K7" s="2"/>
      <c r="L7" s="2"/>
      <c r="M7" s="2"/>
      <c r="N7" s="2"/>
    </row>
    <row r="8" spans="1:14" ht="15.75" x14ac:dyDescent="0.3">
      <c r="B8" s="112" t="s">
        <v>477</v>
      </c>
      <c r="C8" s="6"/>
      <c r="D8" s="7"/>
      <c r="E8" s="6"/>
      <c r="F8" s="6"/>
      <c r="G8" s="6"/>
    </row>
    <row r="9" spans="1:14" ht="15.75" x14ac:dyDescent="0.3">
      <c r="B9" s="6"/>
      <c r="C9" s="6"/>
      <c r="E9" s="6"/>
      <c r="F9" s="6"/>
      <c r="G9" s="6"/>
    </row>
    <row r="10" spans="1:14" ht="19.5" x14ac:dyDescent="0.35">
      <c r="B10" s="9" t="s">
        <v>60</v>
      </c>
      <c r="C10" s="6"/>
      <c r="D10" s="7"/>
      <c r="E10" s="6"/>
      <c r="F10" s="6"/>
      <c r="G10" s="6"/>
    </row>
    <row r="11" spans="1:14" ht="16.5" customHeight="1" x14ac:dyDescent="0.25">
      <c r="B11" s="432" t="s">
        <v>526</v>
      </c>
      <c r="C11" s="434" t="s">
        <v>1</v>
      </c>
      <c r="D11" s="434" t="s">
        <v>6</v>
      </c>
      <c r="E11" s="15"/>
      <c r="F11" s="428" t="s">
        <v>2</v>
      </c>
      <c r="G11" s="428" t="s">
        <v>3</v>
      </c>
      <c r="H11" s="430" t="s">
        <v>527</v>
      </c>
    </row>
    <row r="12" spans="1:14" ht="16.5" customHeight="1" x14ac:dyDescent="0.25">
      <c r="B12" s="433"/>
      <c r="C12" s="435"/>
      <c r="D12" s="435"/>
      <c r="E12" s="335"/>
      <c r="F12" s="429"/>
      <c r="G12" s="429"/>
      <c r="H12" s="431"/>
    </row>
    <row r="13" spans="1:14" ht="31.5" x14ac:dyDescent="0.3">
      <c r="B13" s="61" t="s">
        <v>537</v>
      </c>
      <c r="C13" s="336"/>
      <c r="D13" s="357" t="s">
        <v>468</v>
      </c>
      <c r="E13" s="358" t="b">
        <v>0</v>
      </c>
      <c r="F13" s="338">
        <f t="shared" ref="F13:F18" si="0">IF(E13,1,0)</f>
        <v>0</v>
      </c>
      <c r="G13" s="338">
        <v>1</v>
      </c>
      <c r="H13" s="17"/>
    </row>
    <row r="14" spans="1:14" ht="31.5" x14ac:dyDescent="0.3">
      <c r="B14" s="61" t="s">
        <v>566</v>
      </c>
      <c r="C14" s="336"/>
      <c r="D14" s="354" t="s">
        <v>469</v>
      </c>
      <c r="E14" s="358" t="b">
        <v>0</v>
      </c>
      <c r="F14" s="338">
        <f t="shared" si="0"/>
        <v>0</v>
      </c>
      <c r="G14" s="338">
        <v>1</v>
      </c>
      <c r="H14" s="17"/>
    </row>
    <row r="15" spans="1:14" ht="19.5" x14ac:dyDescent="0.35">
      <c r="A15" s="8"/>
      <c r="B15" s="61" t="s">
        <v>465</v>
      </c>
      <c r="C15" s="336"/>
      <c r="D15" s="357" t="s">
        <v>470</v>
      </c>
      <c r="E15" s="358" t="b">
        <v>0</v>
      </c>
      <c r="F15" s="338">
        <f t="shared" si="0"/>
        <v>0</v>
      </c>
      <c r="G15" s="338">
        <v>1</v>
      </c>
      <c r="H15" s="17"/>
    </row>
    <row r="16" spans="1:14" ht="31.5" x14ac:dyDescent="0.3">
      <c r="B16" s="61" t="s">
        <v>538</v>
      </c>
      <c r="C16" s="336"/>
      <c r="D16" s="357" t="s">
        <v>539</v>
      </c>
      <c r="E16" s="358" t="b">
        <v>0</v>
      </c>
      <c r="F16" s="338">
        <f t="shared" si="0"/>
        <v>0</v>
      </c>
      <c r="G16" s="338">
        <v>1</v>
      </c>
      <c r="H16" s="17"/>
    </row>
    <row r="17" spans="2:8" ht="15.75" x14ac:dyDescent="0.3">
      <c r="B17" s="61" t="s">
        <v>466</v>
      </c>
      <c r="C17" s="336"/>
      <c r="D17" s="357" t="s">
        <v>471</v>
      </c>
      <c r="E17" s="358" t="b">
        <v>0</v>
      </c>
      <c r="F17" s="338">
        <f t="shared" si="0"/>
        <v>0</v>
      </c>
      <c r="G17" s="338">
        <v>1</v>
      </c>
      <c r="H17" s="17"/>
    </row>
    <row r="18" spans="2:8" ht="15.75" x14ac:dyDescent="0.3">
      <c r="B18" s="310" t="s">
        <v>467</v>
      </c>
      <c r="C18" s="24"/>
      <c r="D18" s="311" t="s">
        <v>472</v>
      </c>
      <c r="E18" s="19" t="b">
        <v>0</v>
      </c>
      <c r="F18" s="147">
        <f t="shared" si="0"/>
        <v>0</v>
      </c>
      <c r="G18" s="147">
        <v>1</v>
      </c>
      <c r="H18" s="21"/>
    </row>
    <row r="19" spans="2:8" x14ac:dyDescent="0.25">
      <c r="F19" s="14">
        <f>SUM(F13:F18)</f>
        <v>0</v>
      </c>
      <c r="G19" s="14">
        <f>SUM(G13:G18)</f>
        <v>6</v>
      </c>
      <c r="H19" s="25">
        <f>F19/G19</f>
        <v>0</v>
      </c>
    </row>
    <row r="20" spans="2:8" ht="19.5" x14ac:dyDescent="0.35">
      <c r="B20" s="9" t="s">
        <v>5</v>
      </c>
    </row>
    <row r="21" spans="2:8" ht="15.75" customHeight="1" x14ac:dyDescent="0.25">
      <c r="B21" s="432" t="s">
        <v>526</v>
      </c>
      <c r="C21" s="434" t="s">
        <v>1</v>
      </c>
      <c r="D21" s="434" t="s">
        <v>6</v>
      </c>
      <c r="E21" s="15"/>
      <c r="F21" s="428" t="s">
        <v>2</v>
      </c>
      <c r="G21" s="428" t="s">
        <v>3</v>
      </c>
      <c r="H21" s="430" t="s">
        <v>527</v>
      </c>
    </row>
    <row r="22" spans="2:8" ht="16.5" customHeight="1" x14ac:dyDescent="0.25">
      <c r="B22" s="433"/>
      <c r="C22" s="435"/>
      <c r="D22" s="435"/>
      <c r="E22" s="335"/>
      <c r="F22" s="429"/>
      <c r="G22" s="429"/>
      <c r="H22" s="431"/>
    </row>
    <row r="23" spans="2:8" ht="15.75" x14ac:dyDescent="0.3">
      <c r="B23" s="61" t="s">
        <v>473</v>
      </c>
      <c r="C23" s="336"/>
      <c r="D23" s="354" t="s">
        <v>475</v>
      </c>
      <c r="E23" s="355" t="b">
        <v>1</v>
      </c>
      <c r="F23" s="356">
        <f>IF(E23,1,0)</f>
        <v>1</v>
      </c>
      <c r="G23" s="356">
        <v>1</v>
      </c>
      <c r="H23" s="17"/>
    </row>
    <row r="24" spans="2:8" ht="31.5" x14ac:dyDescent="0.3">
      <c r="B24" s="61" t="s">
        <v>59</v>
      </c>
      <c r="C24" s="336"/>
      <c r="D24" s="354"/>
      <c r="E24" s="355" t="b">
        <v>1</v>
      </c>
      <c r="F24" s="356">
        <f>IF(E24,1,0)</f>
        <v>1</v>
      </c>
      <c r="G24" s="356">
        <v>1</v>
      </c>
      <c r="H24" s="17"/>
    </row>
    <row r="25" spans="2:8" ht="15.75" x14ac:dyDescent="0.3">
      <c r="B25" s="61" t="s">
        <v>27</v>
      </c>
      <c r="C25" s="336"/>
      <c r="D25" s="337"/>
      <c r="E25" s="355" t="b">
        <v>1</v>
      </c>
      <c r="F25" s="356">
        <f t="shared" ref="F25:F29" si="1">IF(E25,1,0)</f>
        <v>1</v>
      </c>
      <c r="G25" s="356">
        <v>1</v>
      </c>
      <c r="H25" s="17"/>
    </row>
    <row r="26" spans="2:8" ht="15.75" x14ac:dyDescent="0.3">
      <c r="B26" s="61" t="s">
        <v>474</v>
      </c>
      <c r="C26" s="336"/>
      <c r="D26" s="337"/>
      <c r="E26" s="355" t="b">
        <v>1</v>
      </c>
      <c r="F26" s="356">
        <f t="shared" si="1"/>
        <v>1</v>
      </c>
      <c r="G26" s="356">
        <v>1</v>
      </c>
      <c r="H26" s="312"/>
    </row>
    <row r="27" spans="2:8" ht="15.75" x14ac:dyDescent="0.3">
      <c r="B27" s="16" t="s">
        <v>540</v>
      </c>
      <c r="C27" s="336"/>
      <c r="D27" s="337"/>
      <c r="E27" s="355" t="b">
        <v>1</v>
      </c>
      <c r="F27" s="356">
        <f t="shared" si="1"/>
        <v>1</v>
      </c>
      <c r="G27" s="356">
        <v>1</v>
      </c>
      <c r="H27" s="312"/>
    </row>
    <row r="28" spans="2:8" ht="15.75" x14ac:dyDescent="0.3">
      <c r="B28" s="16" t="s">
        <v>541</v>
      </c>
      <c r="C28" s="336"/>
      <c r="D28" s="340" t="s">
        <v>57</v>
      </c>
      <c r="E28" s="355" t="b">
        <v>1</v>
      </c>
      <c r="F28" s="356">
        <f t="shared" si="1"/>
        <v>1</v>
      </c>
      <c r="G28" s="356">
        <v>1</v>
      </c>
      <c r="H28" s="17"/>
    </row>
    <row r="29" spans="2:8" ht="15.75" x14ac:dyDescent="0.3">
      <c r="B29" s="310" t="s">
        <v>76</v>
      </c>
      <c r="C29" s="24"/>
      <c r="D29" s="146"/>
      <c r="E29" s="313" t="b">
        <v>1</v>
      </c>
      <c r="F29" s="314">
        <f t="shared" si="1"/>
        <v>1</v>
      </c>
      <c r="G29" s="314">
        <v>1</v>
      </c>
      <c r="H29" s="21"/>
    </row>
    <row r="30" spans="2:8" x14ac:dyDescent="0.25">
      <c r="F30" s="14">
        <f>SUM(F23:F29)</f>
        <v>7</v>
      </c>
      <c r="G30" s="14">
        <f>SUM(G23:G29)</f>
        <v>7</v>
      </c>
      <c r="H30" s="25">
        <f>F30/G30</f>
        <v>1</v>
      </c>
    </row>
    <row r="31" spans="2:8" ht="19.5" x14ac:dyDescent="0.35">
      <c r="B31" s="9" t="s">
        <v>52</v>
      </c>
    </row>
    <row r="32" spans="2:8" ht="16.5" customHeight="1" x14ac:dyDescent="0.25">
      <c r="B32" s="432" t="s">
        <v>526</v>
      </c>
      <c r="C32" s="434" t="s">
        <v>1</v>
      </c>
      <c r="D32" s="434" t="s">
        <v>6</v>
      </c>
      <c r="E32" s="15"/>
      <c r="F32" s="428" t="s">
        <v>2</v>
      </c>
      <c r="G32" s="428" t="s">
        <v>3</v>
      </c>
      <c r="H32" s="430" t="s">
        <v>527</v>
      </c>
    </row>
    <row r="33" spans="2:8" ht="15.75" customHeight="1" x14ac:dyDescent="0.25">
      <c r="B33" s="433"/>
      <c r="C33" s="435"/>
      <c r="D33" s="435"/>
      <c r="E33" s="335"/>
      <c r="F33" s="429"/>
      <c r="G33" s="429"/>
      <c r="H33" s="431"/>
    </row>
    <row r="34" spans="2:8" ht="15.75" x14ac:dyDescent="0.3">
      <c r="B34" s="16" t="s">
        <v>74</v>
      </c>
      <c r="C34" s="336"/>
      <c r="D34" s="357" t="s">
        <v>543</v>
      </c>
      <c r="E34" s="358" t="b">
        <v>0</v>
      </c>
      <c r="F34" s="359">
        <f>IF(E34,1,0)</f>
        <v>0</v>
      </c>
      <c r="G34" s="359">
        <v>1</v>
      </c>
      <c r="H34" s="17"/>
    </row>
    <row r="35" spans="2:8" ht="15.75" x14ac:dyDescent="0.3">
      <c r="B35" s="16" t="s">
        <v>75</v>
      </c>
      <c r="C35" s="336"/>
      <c r="D35" s="357" t="s">
        <v>77</v>
      </c>
      <c r="E35" s="358" t="b">
        <v>0</v>
      </c>
      <c r="F35" s="359">
        <f t="shared" ref="F35:F47" si="2">IF(E35,1,0)</f>
        <v>0</v>
      </c>
      <c r="G35" s="359">
        <v>1</v>
      </c>
      <c r="H35" s="17"/>
    </row>
    <row r="36" spans="2:8" ht="15.75" x14ac:dyDescent="0.3">
      <c r="B36" s="16" t="s">
        <v>542</v>
      </c>
      <c r="C36" s="336"/>
      <c r="D36" s="357" t="s">
        <v>548</v>
      </c>
      <c r="E36" s="358" t="b">
        <v>1</v>
      </c>
      <c r="F36" s="359">
        <f t="shared" si="2"/>
        <v>1</v>
      </c>
      <c r="G36" s="359">
        <v>1</v>
      </c>
      <c r="H36" s="17"/>
    </row>
    <row r="37" spans="2:8" ht="31.5" x14ac:dyDescent="0.3">
      <c r="B37" s="61" t="s">
        <v>560</v>
      </c>
      <c r="C37" s="336"/>
      <c r="D37" s="357" t="s">
        <v>549</v>
      </c>
      <c r="E37" s="358" t="b">
        <v>1</v>
      </c>
      <c r="F37" s="359">
        <f t="shared" si="2"/>
        <v>1</v>
      </c>
      <c r="G37" s="359">
        <v>1</v>
      </c>
      <c r="H37" s="17"/>
    </row>
    <row r="38" spans="2:8" ht="15.75" x14ac:dyDescent="0.3">
      <c r="B38" s="16" t="s">
        <v>28</v>
      </c>
      <c r="C38" s="336"/>
      <c r="D38" s="357" t="s">
        <v>561</v>
      </c>
      <c r="E38" s="358" t="b">
        <v>0</v>
      </c>
      <c r="F38" s="359">
        <f t="shared" si="2"/>
        <v>0</v>
      </c>
      <c r="G38" s="359">
        <v>1</v>
      </c>
      <c r="H38" s="17"/>
    </row>
    <row r="39" spans="2:8" ht="31.5" x14ac:dyDescent="0.3">
      <c r="B39" s="61" t="s">
        <v>476</v>
      </c>
      <c r="C39" s="336"/>
      <c r="D39" s="357" t="s">
        <v>72</v>
      </c>
      <c r="E39" s="358" t="b">
        <v>1</v>
      </c>
      <c r="F39" s="359">
        <f t="shared" si="2"/>
        <v>1</v>
      </c>
      <c r="G39" s="359">
        <v>1</v>
      </c>
      <c r="H39" s="17"/>
    </row>
    <row r="40" spans="2:8" ht="15.75" x14ac:dyDescent="0.3">
      <c r="B40" s="16" t="s">
        <v>562</v>
      </c>
      <c r="C40" s="336"/>
      <c r="D40" s="360" t="s">
        <v>642</v>
      </c>
      <c r="E40" s="358" t="b">
        <v>1</v>
      </c>
      <c r="F40" s="359">
        <f t="shared" si="2"/>
        <v>1</v>
      </c>
      <c r="G40" s="359">
        <v>1</v>
      </c>
      <c r="H40" s="17"/>
    </row>
    <row r="41" spans="2:8" ht="15.75" x14ac:dyDescent="0.3">
      <c r="B41" s="16" t="s">
        <v>563</v>
      </c>
      <c r="C41" s="336"/>
      <c r="D41" s="357" t="s">
        <v>550</v>
      </c>
      <c r="E41" s="358" t="b">
        <v>0</v>
      </c>
      <c r="F41" s="359">
        <f t="shared" si="2"/>
        <v>0</v>
      </c>
      <c r="G41" s="359">
        <v>1</v>
      </c>
      <c r="H41" s="17"/>
    </row>
    <row r="42" spans="2:8" ht="15.75" x14ac:dyDescent="0.3">
      <c r="B42" s="16" t="s">
        <v>564</v>
      </c>
      <c r="C42" s="336"/>
      <c r="D42" s="360" t="s">
        <v>551</v>
      </c>
      <c r="E42" s="358" t="b">
        <v>1</v>
      </c>
      <c r="F42" s="359">
        <f t="shared" si="2"/>
        <v>1</v>
      </c>
      <c r="G42" s="359">
        <v>1</v>
      </c>
      <c r="H42" s="17"/>
    </row>
    <row r="43" spans="2:8" ht="15.75" x14ac:dyDescent="0.3">
      <c r="B43" s="16" t="s">
        <v>565</v>
      </c>
      <c r="C43" s="336"/>
      <c r="D43" s="358"/>
      <c r="E43" s="358" t="b">
        <v>0</v>
      </c>
      <c r="F43" s="359">
        <f t="shared" si="2"/>
        <v>0</v>
      </c>
      <c r="G43" s="359">
        <v>1</v>
      </c>
      <c r="H43" s="17"/>
    </row>
    <row r="44" spans="2:8" ht="15.75" x14ac:dyDescent="0.3">
      <c r="B44" s="16" t="s">
        <v>544</v>
      </c>
      <c r="C44" s="336"/>
      <c r="D44" s="360" t="s">
        <v>552</v>
      </c>
      <c r="E44" s="358" t="b">
        <v>1</v>
      </c>
      <c r="F44" s="359">
        <f t="shared" si="2"/>
        <v>1</v>
      </c>
      <c r="G44" s="359">
        <v>1</v>
      </c>
      <c r="H44" s="26"/>
    </row>
    <row r="45" spans="2:8" ht="15.75" x14ac:dyDescent="0.3">
      <c r="B45" s="16" t="s">
        <v>545</v>
      </c>
      <c r="C45" s="336"/>
      <c r="D45" s="358"/>
      <c r="E45" s="358" t="b">
        <v>0</v>
      </c>
      <c r="F45" s="359">
        <f t="shared" si="2"/>
        <v>0</v>
      </c>
      <c r="G45" s="359">
        <v>1</v>
      </c>
      <c r="H45" s="26"/>
    </row>
    <row r="46" spans="2:8" ht="15.75" x14ac:dyDescent="0.3">
      <c r="B46" s="16" t="s">
        <v>546</v>
      </c>
      <c r="C46" s="336"/>
      <c r="D46" s="360" t="s">
        <v>58</v>
      </c>
      <c r="E46" s="358" t="b">
        <v>1</v>
      </c>
      <c r="F46" s="359">
        <f t="shared" si="2"/>
        <v>1</v>
      </c>
      <c r="G46" s="359">
        <v>1</v>
      </c>
      <c r="H46" s="17"/>
    </row>
    <row r="47" spans="2:8" ht="15.75" x14ac:dyDescent="0.3">
      <c r="B47" s="18" t="s">
        <v>547</v>
      </c>
      <c r="C47" s="24"/>
      <c r="D47" s="361" t="s">
        <v>58</v>
      </c>
      <c r="E47" s="19" t="b">
        <v>0</v>
      </c>
      <c r="F47" s="20">
        <f t="shared" si="2"/>
        <v>0</v>
      </c>
      <c r="G47" s="20">
        <v>1</v>
      </c>
      <c r="H47" s="21"/>
    </row>
    <row r="48" spans="2:8" x14ac:dyDescent="0.25">
      <c r="F48" s="14">
        <f>SUM(F34:F47)</f>
        <v>7</v>
      </c>
      <c r="G48" s="14">
        <f>SUM(G34:G47)</f>
        <v>14</v>
      </c>
      <c r="H48" s="25">
        <f>F48/G48</f>
        <v>0.5</v>
      </c>
    </row>
    <row r="50" spans="2:2" ht="19.5" x14ac:dyDescent="0.35">
      <c r="B50" s="9"/>
    </row>
  </sheetData>
  <mergeCells count="18">
    <mergeCell ref="B32:B33"/>
    <mergeCell ref="C32:C33"/>
    <mergeCell ref="D32:D33"/>
    <mergeCell ref="B21:B22"/>
    <mergeCell ref="C21:C22"/>
    <mergeCell ref="D21:D22"/>
    <mergeCell ref="B11:B12"/>
    <mergeCell ref="C11:C12"/>
    <mergeCell ref="G11:G12"/>
    <mergeCell ref="D11:D12"/>
    <mergeCell ref="F11:F12"/>
    <mergeCell ref="F32:F33"/>
    <mergeCell ref="G32:G33"/>
    <mergeCell ref="H32:H33"/>
    <mergeCell ref="G21:G22"/>
    <mergeCell ref="H11:H12"/>
    <mergeCell ref="F21:F22"/>
    <mergeCell ref="H21:H2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7" r:id="rId4" name="Check Box 11">
              <controlPr defaultSize="0" autoFill="0" autoLine="0" autoPict="0">
                <anchor moveWithCells="1">
                  <from>
                    <xdr:col>2</xdr:col>
                    <xdr:colOff>266700</xdr:colOff>
                    <xdr:row>14</xdr:row>
                    <xdr:rowOff>28575</xdr:rowOff>
                  </from>
                  <to>
                    <xdr:col>2</xdr:col>
                    <xdr:colOff>657225</xdr:colOff>
                    <xdr:row>14</xdr:row>
                    <xdr:rowOff>171450</xdr:rowOff>
                  </to>
                </anchor>
              </controlPr>
            </control>
          </mc:Choice>
        </mc:AlternateContent>
        <mc:AlternateContent xmlns:mc="http://schemas.openxmlformats.org/markup-compatibility/2006">
          <mc:Choice Requires="x14">
            <control shapeId="4108" r:id="rId5" name="Check Box 12">
              <controlPr defaultSize="0" autoFill="0" autoLine="0" autoPict="0">
                <anchor moveWithCells="1">
                  <from>
                    <xdr:col>2</xdr:col>
                    <xdr:colOff>266700</xdr:colOff>
                    <xdr:row>15</xdr:row>
                    <xdr:rowOff>28575</xdr:rowOff>
                  </from>
                  <to>
                    <xdr:col>2</xdr:col>
                    <xdr:colOff>657225</xdr:colOff>
                    <xdr:row>15</xdr:row>
                    <xdr:rowOff>171450</xdr:rowOff>
                  </to>
                </anchor>
              </controlPr>
            </control>
          </mc:Choice>
        </mc:AlternateContent>
        <mc:AlternateContent xmlns:mc="http://schemas.openxmlformats.org/markup-compatibility/2006">
          <mc:Choice Requires="x14">
            <control shapeId="4109" r:id="rId6" name="Check Box 13">
              <controlPr defaultSize="0" autoFill="0" autoLine="0" autoPict="0">
                <anchor moveWithCells="1">
                  <from>
                    <xdr:col>2</xdr:col>
                    <xdr:colOff>266700</xdr:colOff>
                    <xdr:row>17</xdr:row>
                    <xdr:rowOff>28575</xdr:rowOff>
                  </from>
                  <to>
                    <xdr:col>2</xdr:col>
                    <xdr:colOff>657225</xdr:colOff>
                    <xdr:row>17</xdr:row>
                    <xdr:rowOff>171450</xdr:rowOff>
                  </to>
                </anchor>
              </controlPr>
            </control>
          </mc:Choice>
        </mc:AlternateContent>
        <mc:AlternateContent xmlns:mc="http://schemas.openxmlformats.org/markup-compatibility/2006">
          <mc:Choice Requires="x14">
            <control shapeId="4110" r:id="rId7" name="Check Box 14">
              <controlPr defaultSize="0" autoFill="0" autoLine="0" autoPict="0">
                <anchor moveWithCells="1">
                  <from>
                    <xdr:col>2</xdr:col>
                    <xdr:colOff>266700</xdr:colOff>
                    <xdr:row>33</xdr:row>
                    <xdr:rowOff>28575</xdr:rowOff>
                  </from>
                  <to>
                    <xdr:col>2</xdr:col>
                    <xdr:colOff>657225</xdr:colOff>
                    <xdr:row>33</xdr:row>
                    <xdr:rowOff>171450</xdr:rowOff>
                  </to>
                </anchor>
              </controlPr>
            </control>
          </mc:Choice>
        </mc:AlternateContent>
        <mc:AlternateContent xmlns:mc="http://schemas.openxmlformats.org/markup-compatibility/2006">
          <mc:Choice Requires="x14">
            <control shapeId="4116" r:id="rId8" name="Check Box 20">
              <controlPr defaultSize="0" autoFill="0" autoLine="0" autoPict="0">
                <anchor moveWithCells="1">
                  <from>
                    <xdr:col>2</xdr:col>
                    <xdr:colOff>266700</xdr:colOff>
                    <xdr:row>22</xdr:row>
                    <xdr:rowOff>28575</xdr:rowOff>
                  </from>
                  <to>
                    <xdr:col>2</xdr:col>
                    <xdr:colOff>657225</xdr:colOff>
                    <xdr:row>22</xdr:row>
                    <xdr:rowOff>171450</xdr:rowOff>
                  </to>
                </anchor>
              </controlPr>
            </control>
          </mc:Choice>
        </mc:AlternateContent>
        <mc:AlternateContent xmlns:mc="http://schemas.openxmlformats.org/markup-compatibility/2006">
          <mc:Choice Requires="x14">
            <control shapeId="4118" r:id="rId9" name="Check Box 22">
              <controlPr defaultSize="0" autoFill="0" autoLine="0" autoPict="0">
                <anchor moveWithCells="1">
                  <from>
                    <xdr:col>2</xdr:col>
                    <xdr:colOff>266700</xdr:colOff>
                    <xdr:row>25</xdr:row>
                    <xdr:rowOff>28575</xdr:rowOff>
                  </from>
                  <to>
                    <xdr:col>2</xdr:col>
                    <xdr:colOff>657225</xdr:colOff>
                    <xdr:row>25</xdr:row>
                    <xdr:rowOff>171450</xdr:rowOff>
                  </to>
                </anchor>
              </controlPr>
            </control>
          </mc:Choice>
        </mc:AlternateContent>
        <mc:AlternateContent xmlns:mc="http://schemas.openxmlformats.org/markup-compatibility/2006">
          <mc:Choice Requires="x14">
            <control shapeId="4119" r:id="rId10" name="Check Box 23">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4120" r:id="rId11" name="Check Box 24">
              <controlPr defaultSize="0" autoFill="0" autoLine="0" autoPict="0">
                <anchor moveWithCells="1">
                  <from>
                    <xdr:col>2</xdr:col>
                    <xdr:colOff>266700</xdr:colOff>
                    <xdr:row>28</xdr:row>
                    <xdr:rowOff>0</xdr:rowOff>
                  </from>
                  <to>
                    <xdr:col>2</xdr:col>
                    <xdr:colOff>657225</xdr:colOff>
                    <xdr:row>28</xdr:row>
                    <xdr:rowOff>142875</xdr:rowOff>
                  </to>
                </anchor>
              </controlPr>
            </control>
          </mc:Choice>
        </mc:AlternateContent>
        <mc:AlternateContent xmlns:mc="http://schemas.openxmlformats.org/markup-compatibility/2006">
          <mc:Choice Requires="x14">
            <control shapeId="4122" r:id="rId12" name="Check Box 26">
              <controlPr defaultSize="0" autoFill="0" autoLine="0" autoPict="0">
                <anchor moveWithCells="1">
                  <from>
                    <xdr:col>2</xdr:col>
                    <xdr:colOff>266700</xdr:colOff>
                    <xdr:row>33</xdr:row>
                    <xdr:rowOff>28575</xdr:rowOff>
                  </from>
                  <to>
                    <xdr:col>2</xdr:col>
                    <xdr:colOff>657225</xdr:colOff>
                    <xdr:row>33</xdr:row>
                    <xdr:rowOff>171450</xdr:rowOff>
                  </to>
                </anchor>
              </controlPr>
            </control>
          </mc:Choice>
        </mc:AlternateContent>
        <mc:AlternateContent xmlns:mc="http://schemas.openxmlformats.org/markup-compatibility/2006">
          <mc:Choice Requires="x14">
            <control shapeId="4125" r:id="rId13" name="Check Box 29">
              <controlPr defaultSize="0" autoFill="0" autoLine="0" autoPict="0">
                <anchor moveWithCells="1">
                  <from>
                    <xdr:col>2</xdr:col>
                    <xdr:colOff>266700</xdr:colOff>
                    <xdr:row>39</xdr:row>
                    <xdr:rowOff>28575</xdr:rowOff>
                  </from>
                  <to>
                    <xdr:col>2</xdr:col>
                    <xdr:colOff>657225</xdr:colOff>
                    <xdr:row>39</xdr:row>
                    <xdr:rowOff>171450</xdr:rowOff>
                  </to>
                </anchor>
              </controlPr>
            </control>
          </mc:Choice>
        </mc:AlternateContent>
        <mc:AlternateContent xmlns:mc="http://schemas.openxmlformats.org/markup-compatibility/2006">
          <mc:Choice Requires="x14">
            <control shapeId="4126" r:id="rId14" name="Check Box 30">
              <controlPr defaultSize="0" autoFill="0" autoLine="0" autoPict="0">
                <anchor moveWithCells="1">
                  <from>
                    <xdr:col>2</xdr:col>
                    <xdr:colOff>266700</xdr:colOff>
                    <xdr:row>40</xdr:row>
                    <xdr:rowOff>28575</xdr:rowOff>
                  </from>
                  <to>
                    <xdr:col>2</xdr:col>
                    <xdr:colOff>657225</xdr:colOff>
                    <xdr:row>40</xdr:row>
                    <xdr:rowOff>171450</xdr:rowOff>
                  </to>
                </anchor>
              </controlPr>
            </control>
          </mc:Choice>
        </mc:AlternateContent>
        <mc:AlternateContent xmlns:mc="http://schemas.openxmlformats.org/markup-compatibility/2006">
          <mc:Choice Requires="x14">
            <control shapeId="4127" r:id="rId15" name="Check Box 31">
              <controlPr defaultSize="0" autoFill="0" autoLine="0" autoPict="0">
                <anchor moveWithCells="1">
                  <from>
                    <xdr:col>2</xdr:col>
                    <xdr:colOff>266700</xdr:colOff>
                    <xdr:row>41</xdr:row>
                    <xdr:rowOff>28575</xdr:rowOff>
                  </from>
                  <to>
                    <xdr:col>2</xdr:col>
                    <xdr:colOff>657225</xdr:colOff>
                    <xdr:row>41</xdr:row>
                    <xdr:rowOff>171450</xdr:rowOff>
                  </to>
                </anchor>
              </controlPr>
            </control>
          </mc:Choice>
        </mc:AlternateContent>
        <mc:AlternateContent xmlns:mc="http://schemas.openxmlformats.org/markup-compatibility/2006">
          <mc:Choice Requires="x14">
            <control shapeId="4129" r:id="rId16" name="Check Box 33">
              <controlPr defaultSize="0" autoFill="0" autoLine="0" autoPict="0">
                <anchor moveWithCells="1">
                  <from>
                    <xdr:col>2</xdr:col>
                    <xdr:colOff>266700</xdr:colOff>
                    <xdr:row>42</xdr:row>
                    <xdr:rowOff>28575</xdr:rowOff>
                  </from>
                  <to>
                    <xdr:col>2</xdr:col>
                    <xdr:colOff>657225</xdr:colOff>
                    <xdr:row>42</xdr:row>
                    <xdr:rowOff>171450</xdr:rowOff>
                  </to>
                </anchor>
              </controlPr>
            </control>
          </mc:Choice>
        </mc:AlternateContent>
        <mc:AlternateContent xmlns:mc="http://schemas.openxmlformats.org/markup-compatibility/2006">
          <mc:Choice Requires="x14">
            <control shapeId="4130" r:id="rId17" name="Check Box 34">
              <controlPr defaultSize="0" autoFill="0" autoLine="0" autoPict="0">
                <anchor moveWithCells="1">
                  <from>
                    <xdr:col>2</xdr:col>
                    <xdr:colOff>266700</xdr:colOff>
                    <xdr:row>43</xdr:row>
                    <xdr:rowOff>28575</xdr:rowOff>
                  </from>
                  <to>
                    <xdr:col>2</xdr:col>
                    <xdr:colOff>657225</xdr:colOff>
                    <xdr:row>43</xdr:row>
                    <xdr:rowOff>171450</xdr:rowOff>
                  </to>
                </anchor>
              </controlPr>
            </control>
          </mc:Choice>
        </mc:AlternateContent>
        <mc:AlternateContent xmlns:mc="http://schemas.openxmlformats.org/markup-compatibility/2006">
          <mc:Choice Requires="x14">
            <control shapeId="4131" r:id="rId18" name="Check Box 35">
              <controlPr defaultSize="0" autoFill="0" autoLine="0" autoPict="0">
                <anchor moveWithCells="1">
                  <from>
                    <xdr:col>2</xdr:col>
                    <xdr:colOff>266700</xdr:colOff>
                    <xdr:row>44</xdr:row>
                    <xdr:rowOff>28575</xdr:rowOff>
                  </from>
                  <to>
                    <xdr:col>2</xdr:col>
                    <xdr:colOff>657225</xdr:colOff>
                    <xdr:row>44</xdr:row>
                    <xdr:rowOff>171450</xdr:rowOff>
                  </to>
                </anchor>
              </controlPr>
            </control>
          </mc:Choice>
        </mc:AlternateContent>
        <mc:AlternateContent xmlns:mc="http://schemas.openxmlformats.org/markup-compatibility/2006">
          <mc:Choice Requires="x14">
            <control shapeId="4132" r:id="rId19" name="Check Box 36">
              <controlPr defaultSize="0" autoFill="0" autoLine="0" autoPict="0">
                <anchor moveWithCells="1">
                  <from>
                    <xdr:col>2</xdr:col>
                    <xdr:colOff>266700</xdr:colOff>
                    <xdr:row>45</xdr:row>
                    <xdr:rowOff>28575</xdr:rowOff>
                  </from>
                  <to>
                    <xdr:col>2</xdr:col>
                    <xdr:colOff>657225</xdr:colOff>
                    <xdr:row>45</xdr:row>
                    <xdr:rowOff>171450</xdr:rowOff>
                  </to>
                </anchor>
              </controlPr>
            </control>
          </mc:Choice>
        </mc:AlternateContent>
        <mc:AlternateContent xmlns:mc="http://schemas.openxmlformats.org/markup-compatibility/2006">
          <mc:Choice Requires="x14">
            <control shapeId="4133" r:id="rId20" name="Check Box 37">
              <controlPr defaultSize="0" autoFill="0" autoLine="0" autoPict="0">
                <anchor moveWithCells="1">
                  <from>
                    <xdr:col>2</xdr:col>
                    <xdr:colOff>266700</xdr:colOff>
                    <xdr:row>46</xdr:row>
                    <xdr:rowOff>28575</xdr:rowOff>
                  </from>
                  <to>
                    <xdr:col>2</xdr:col>
                    <xdr:colOff>657225</xdr:colOff>
                    <xdr:row>46</xdr:row>
                    <xdr:rowOff>171450</xdr:rowOff>
                  </to>
                </anchor>
              </controlPr>
            </control>
          </mc:Choice>
        </mc:AlternateContent>
        <mc:AlternateContent xmlns:mc="http://schemas.openxmlformats.org/markup-compatibility/2006">
          <mc:Choice Requires="x14">
            <control shapeId="4136" r:id="rId21" name="Check Box 40">
              <controlPr defaultSize="0" autoFill="0" autoLine="0" autoPict="0">
                <anchor moveWithCells="1">
                  <from>
                    <xdr:col>2</xdr:col>
                    <xdr:colOff>266700</xdr:colOff>
                    <xdr:row>37</xdr:row>
                    <xdr:rowOff>28575</xdr:rowOff>
                  </from>
                  <to>
                    <xdr:col>2</xdr:col>
                    <xdr:colOff>657225</xdr:colOff>
                    <xdr:row>37</xdr:row>
                    <xdr:rowOff>171450</xdr:rowOff>
                  </to>
                </anchor>
              </controlPr>
            </control>
          </mc:Choice>
        </mc:AlternateContent>
        <mc:AlternateContent xmlns:mc="http://schemas.openxmlformats.org/markup-compatibility/2006">
          <mc:Choice Requires="x14">
            <control shapeId="4137" r:id="rId22" name="Check Box 41">
              <controlPr defaultSize="0" autoFill="0" autoLine="0" autoPict="0">
                <anchor moveWithCells="1">
                  <from>
                    <xdr:col>2</xdr:col>
                    <xdr:colOff>266700</xdr:colOff>
                    <xdr:row>24</xdr:row>
                    <xdr:rowOff>28575</xdr:rowOff>
                  </from>
                  <to>
                    <xdr:col>2</xdr:col>
                    <xdr:colOff>657225</xdr:colOff>
                    <xdr:row>24</xdr:row>
                    <xdr:rowOff>171450</xdr:rowOff>
                  </to>
                </anchor>
              </controlPr>
            </control>
          </mc:Choice>
        </mc:AlternateContent>
        <mc:AlternateContent xmlns:mc="http://schemas.openxmlformats.org/markup-compatibility/2006">
          <mc:Choice Requires="x14">
            <control shapeId="4138" r:id="rId23" name="Check Box 42">
              <controlPr defaultSize="0" autoFill="0" autoLine="0" autoPict="0">
                <anchor moveWithCells="1">
                  <from>
                    <xdr:col>2</xdr:col>
                    <xdr:colOff>266700</xdr:colOff>
                    <xdr:row>38</xdr:row>
                    <xdr:rowOff>28575</xdr:rowOff>
                  </from>
                  <to>
                    <xdr:col>2</xdr:col>
                    <xdr:colOff>657225</xdr:colOff>
                    <xdr:row>38</xdr:row>
                    <xdr:rowOff>171450</xdr:rowOff>
                  </to>
                </anchor>
              </controlPr>
            </control>
          </mc:Choice>
        </mc:AlternateContent>
        <mc:AlternateContent xmlns:mc="http://schemas.openxmlformats.org/markup-compatibility/2006">
          <mc:Choice Requires="x14">
            <control shapeId="4147" r:id="rId24" name="Check Box 51">
              <controlPr defaultSize="0" autoFill="0" autoLine="0" autoPict="0">
                <anchor moveWithCells="1">
                  <from>
                    <xdr:col>2</xdr:col>
                    <xdr:colOff>266700</xdr:colOff>
                    <xdr:row>23</xdr:row>
                    <xdr:rowOff>28575</xdr:rowOff>
                  </from>
                  <to>
                    <xdr:col>2</xdr:col>
                    <xdr:colOff>657225</xdr:colOff>
                    <xdr:row>23</xdr:row>
                    <xdr:rowOff>171450</xdr:rowOff>
                  </to>
                </anchor>
              </controlPr>
            </control>
          </mc:Choice>
        </mc:AlternateContent>
        <mc:AlternateContent xmlns:mc="http://schemas.openxmlformats.org/markup-compatibility/2006">
          <mc:Choice Requires="x14">
            <control shapeId="4148" r:id="rId25" name="Check Box 52">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mc:AlternateContent xmlns:mc="http://schemas.openxmlformats.org/markup-compatibility/2006">
          <mc:Choice Requires="x14">
            <control shapeId="4149" r:id="rId26" name="Check Box 53">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mc:AlternateContent xmlns:mc="http://schemas.openxmlformats.org/markup-compatibility/2006">
          <mc:Choice Requires="x14">
            <control shapeId="4150" r:id="rId27" name="Check Box 54">
              <controlPr defaultSize="0" autoFill="0" autoLine="0" autoPict="0">
                <anchor moveWithCells="1">
                  <from>
                    <xdr:col>2</xdr:col>
                    <xdr:colOff>266700</xdr:colOff>
                    <xdr:row>36</xdr:row>
                    <xdr:rowOff>28575</xdr:rowOff>
                  </from>
                  <to>
                    <xdr:col>2</xdr:col>
                    <xdr:colOff>657225</xdr:colOff>
                    <xdr:row>36</xdr:row>
                    <xdr:rowOff>171450</xdr:rowOff>
                  </to>
                </anchor>
              </controlPr>
            </control>
          </mc:Choice>
        </mc:AlternateContent>
        <mc:AlternateContent xmlns:mc="http://schemas.openxmlformats.org/markup-compatibility/2006">
          <mc:Choice Requires="x14">
            <control shapeId="4151" r:id="rId28" name="Check Box 55">
              <controlPr defaultSize="0" autoFill="0" autoLine="0" autoPict="0">
                <anchor moveWithCells="1">
                  <from>
                    <xdr:col>2</xdr:col>
                    <xdr:colOff>266700</xdr:colOff>
                    <xdr:row>36</xdr:row>
                    <xdr:rowOff>28575</xdr:rowOff>
                  </from>
                  <to>
                    <xdr:col>2</xdr:col>
                    <xdr:colOff>657225</xdr:colOff>
                    <xdr:row>36</xdr:row>
                    <xdr:rowOff>171450</xdr:rowOff>
                  </to>
                </anchor>
              </controlPr>
            </control>
          </mc:Choice>
        </mc:AlternateContent>
        <mc:AlternateContent xmlns:mc="http://schemas.openxmlformats.org/markup-compatibility/2006">
          <mc:Choice Requires="x14">
            <control shapeId="4098" r:id="rId29" name="Check Box 2">
              <controlPr defaultSize="0" autoFill="0" autoLine="0" autoPict="0">
                <anchor moveWithCells="1">
                  <from>
                    <xdr:col>2</xdr:col>
                    <xdr:colOff>266700</xdr:colOff>
                    <xdr:row>12</xdr:row>
                    <xdr:rowOff>28575</xdr:rowOff>
                  </from>
                  <to>
                    <xdr:col>2</xdr:col>
                    <xdr:colOff>657225</xdr:colOff>
                    <xdr:row>12</xdr:row>
                    <xdr:rowOff>171450</xdr:rowOff>
                  </to>
                </anchor>
              </controlPr>
            </control>
          </mc:Choice>
        </mc:AlternateContent>
        <mc:AlternateContent xmlns:mc="http://schemas.openxmlformats.org/markup-compatibility/2006">
          <mc:Choice Requires="x14">
            <control shapeId="4153" r:id="rId30" name="Check Box 57">
              <controlPr defaultSize="0" autoFill="0" autoLine="0" autoPict="0">
                <anchor moveWithCells="1">
                  <from>
                    <xdr:col>2</xdr:col>
                    <xdr:colOff>266700</xdr:colOff>
                    <xdr:row>16</xdr:row>
                    <xdr:rowOff>28575</xdr:rowOff>
                  </from>
                  <to>
                    <xdr:col>2</xdr:col>
                    <xdr:colOff>657225</xdr:colOff>
                    <xdr:row>16</xdr:row>
                    <xdr:rowOff>171450</xdr:rowOff>
                  </to>
                </anchor>
              </controlPr>
            </control>
          </mc:Choice>
        </mc:AlternateContent>
        <mc:AlternateContent xmlns:mc="http://schemas.openxmlformats.org/markup-compatibility/2006">
          <mc:Choice Requires="x14">
            <control shapeId="4154" r:id="rId31" name="Check Box 58">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4155" r:id="rId32" name="Check Box 59">
              <controlPr defaultSize="0" autoFill="0" autoLine="0" autoPict="0">
                <anchor moveWithCells="1">
                  <from>
                    <xdr:col>2</xdr:col>
                    <xdr:colOff>266700</xdr:colOff>
                    <xdr:row>34</xdr:row>
                    <xdr:rowOff>28575</xdr:rowOff>
                  </from>
                  <to>
                    <xdr:col>2</xdr:col>
                    <xdr:colOff>657225</xdr:colOff>
                    <xdr:row>34</xdr:row>
                    <xdr:rowOff>171450</xdr:rowOff>
                  </to>
                </anchor>
              </controlPr>
            </control>
          </mc:Choice>
        </mc:AlternateContent>
        <mc:AlternateContent xmlns:mc="http://schemas.openxmlformats.org/markup-compatibility/2006">
          <mc:Choice Requires="x14">
            <control shapeId="4156" r:id="rId33" name="Check Box 60">
              <controlPr defaultSize="0" autoFill="0" autoLine="0" autoPict="0">
                <anchor moveWithCells="1">
                  <from>
                    <xdr:col>2</xdr:col>
                    <xdr:colOff>266700</xdr:colOff>
                    <xdr:row>34</xdr:row>
                    <xdr:rowOff>28575</xdr:rowOff>
                  </from>
                  <to>
                    <xdr:col>2</xdr:col>
                    <xdr:colOff>657225</xdr:colOff>
                    <xdr:row>34</xdr:row>
                    <xdr:rowOff>171450</xdr:rowOff>
                  </to>
                </anchor>
              </controlPr>
            </control>
          </mc:Choice>
        </mc:AlternateContent>
        <mc:AlternateContent xmlns:mc="http://schemas.openxmlformats.org/markup-compatibility/2006">
          <mc:Choice Requires="x14">
            <control shapeId="4157" r:id="rId34" name="Check Box 61">
              <controlPr defaultSize="0" autoFill="0" autoLine="0" autoPict="0">
                <anchor moveWithCells="1">
                  <from>
                    <xdr:col>2</xdr:col>
                    <xdr:colOff>266700</xdr:colOff>
                    <xdr:row>22</xdr:row>
                    <xdr:rowOff>28575</xdr:rowOff>
                  </from>
                  <to>
                    <xdr:col>2</xdr:col>
                    <xdr:colOff>657225</xdr:colOff>
                    <xdr:row>22</xdr:row>
                    <xdr:rowOff>171450</xdr:rowOff>
                  </to>
                </anchor>
              </controlPr>
            </control>
          </mc:Choice>
        </mc:AlternateContent>
        <mc:AlternateContent xmlns:mc="http://schemas.openxmlformats.org/markup-compatibility/2006">
          <mc:Choice Requires="x14">
            <control shapeId="4158" r:id="rId35" name="Check Box 62">
              <controlPr defaultSize="0" autoFill="0" autoLine="0" autoPict="0">
                <anchor moveWithCells="1">
                  <from>
                    <xdr:col>2</xdr:col>
                    <xdr:colOff>266700</xdr:colOff>
                    <xdr:row>25</xdr:row>
                    <xdr:rowOff>28575</xdr:rowOff>
                  </from>
                  <to>
                    <xdr:col>2</xdr:col>
                    <xdr:colOff>657225</xdr:colOff>
                    <xdr:row>25</xdr:row>
                    <xdr:rowOff>171450</xdr:rowOff>
                  </to>
                </anchor>
              </controlPr>
            </control>
          </mc:Choice>
        </mc:AlternateContent>
        <mc:AlternateContent xmlns:mc="http://schemas.openxmlformats.org/markup-compatibility/2006">
          <mc:Choice Requires="x14">
            <control shapeId="4159" r:id="rId36" name="Check Box 63">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4160" r:id="rId37" name="Check Box 64">
              <controlPr defaultSize="0" autoFill="0" autoLine="0" autoPict="0">
                <anchor moveWithCells="1">
                  <from>
                    <xdr:col>2</xdr:col>
                    <xdr:colOff>266700</xdr:colOff>
                    <xdr:row>28</xdr:row>
                    <xdr:rowOff>0</xdr:rowOff>
                  </from>
                  <to>
                    <xdr:col>2</xdr:col>
                    <xdr:colOff>657225</xdr:colOff>
                    <xdr:row>28</xdr:row>
                    <xdr:rowOff>142875</xdr:rowOff>
                  </to>
                </anchor>
              </controlPr>
            </control>
          </mc:Choice>
        </mc:AlternateContent>
        <mc:AlternateContent xmlns:mc="http://schemas.openxmlformats.org/markup-compatibility/2006">
          <mc:Choice Requires="x14">
            <control shapeId="4161" r:id="rId38" name="Check Box 65">
              <controlPr defaultSize="0" autoFill="0" autoLine="0" autoPict="0">
                <anchor moveWithCells="1">
                  <from>
                    <xdr:col>2</xdr:col>
                    <xdr:colOff>266700</xdr:colOff>
                    <xdr:row>24</xdr:row>
                    <xdr:rowOff>28575</xdr:rowOff>
                  </from>
                  <to>
                    <xdr:col>2</xdr:col>
                    <xdr:colOff>657225</xdr:colOff>
                    <xdr:row>24</xdr:row>
                    <xdr:rowOff>171450</xdr:rowOff>
                  </to>
                </anchor>
              </controlPr>
            </control>
          </mc:Choice>
        </mc:AlternateContent>
        <mc:AlternateContent xmlns:mc="http://schemas.openxmlformats.org/markup-compatibility/2006">
          <mc:Choice Requires="x14">
            <control shapeId="4162" r:id="rId39" name="Check Box 66">
              <controlPr defaultSize="0" autoFill="0" autoLine="0" autoPict="0">
                <anchor moveWithCells="1">
                  <from>
                    <xdr:col>2</xdr:col>
                    <xdr:colOff>266700</xdr:colOff>
                    <xdr:row>23</xdr:row>
                    <xdr:rowOff>28575</xdr:rowOff>
                  </from>
                  <to>
                    <xdr:col>2</xdr:col>
                    <xdr:colOff>657225</xdr:colOff>
                    <xdr:row>23</xdr:row>
                    <xdr:rowOff>171450</xdr:rowOff>
                  </to>
                </anchor>
              </controlPr>
            </control>
          </mc:Choice>
        </mc:AlternateContent>
        <mc:AlternateContent xmlns:mc="http://schemas.openxmlformats.org/markup-compatibility/2006">
          <mc:Choice Requires="x14">
            <control shapeId="4163" r:id="rId40" name="Check Box 67">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4164" r:id="rId41" name="Check Box 68">
              <controlPr defaultSize="0" autoFill="0" autoLine="0" autoPict="0">
                <anchor moveWithCells="1">
                  <from>
                    <xdr:col>2</xdr:col>
                    <xdr:colOff>266700</xdr:colOff>
                    <xdr:row>13</xdr:row>
                    <xdr:rowOff>28575</xdr:rowOff>
                  </from>
                  <to>
                    <xdr:col>2</xdr:col>
                    <xdr:colOff>657225</xdr:colOff>
                    <xdr:row>13</xdr:row>
                    <xdr:rowOff>171450</xdr:rowOff>
                  </to>
                </anchor>
              </controlPr>
            </control>
          </mc:Choice>
        </mc:AlternateContent>
        <mc:AlternateContent xmlns:mc="http://schemas.openxmlformats.org/markup-compatibility/2006">
          <mc:Choice Requires="x14">
            <control shapeId="4185" r:id="rId42" name="Check Box 89">
              <controlPr defaultSize="0" autoFill="0" autoLine="0" autoPict="0">
                <anchor moveWithCells="1">
                  <from>
                    <xdr:col>2</xdr:col>
                    <xdr:colOff>266700</xdr:colOff>
                    <xdr:row>33</xdr:row>
                    <xdr:rowOff>28575</xdr:rowOff>
                  </from>
                  <to>
                    <xdr:col>2</xdr:col>
                    <xdr:colOff>657225</xdr:colOff>
                    <xdr:row>33</xdr:row>
                    <xdr:rowOff>171450</xdr:rowOff>
                  </to>
                </anchor>
              </controlPr>
            </control>
          </mc:Choice>
        </mc:AlternateContent>
        <mc:AlternateContent xmlns:mc="http://schemas.openxmlformats.org/markup-compatibility/2006">
          <mc:Choice Requires="x14">
            <control shapeId="4186" r:id="rId43" name="Check Box 90">
              <controlPr defaultSize="0" autoFill="0" autoLine="0" autoPict="0">
                <anchor moveWithCells="1">
                  <from>
                    <xdr:col>2</xdr:col>
                    <xdr:colOff>266700</xdr:colOff>
                    <xdr:row>33</xdr:row>
                    <xdr:rowOff>28575</xdr:rowOff>
                  </from>
                  <to>
                    <xdr:col>2</xdr:col>
                    <xdr:colOff>657225</xdr:colOff>
                    <xdr:row>33</xdr:row>
                    <xdr:rowOff>171450</xdr:rowOff>
                  </to>
                </anchor>
              </controlPr>
            </control>
          </mc:Choice>
        </mc:AlternateContent>
        <mc:AlternateContent xmlns:mc="http://schemas.openxmlformats.org/markup-compatibility/2006">
          <mc:Choice Requires="x14">
            <control shapeId="4187" r:id="rId44" name="Check Box 91">
              <controlPr defaultSize="0" autoFill="0" autoLine="0" autoPict="0">
                <anchor moveWithCells="1">
                  <from>
                    <xdr:col>2</xdr:col>
                    <xdr:colOff>266700</xdr:colOff>
                    <xdr:row>38</xdr:row>
                    <xdr:rowOff>28575</xdr:rowOff>
                  </from>
                  <to>
                    <xdr:col>2</xdr:col>
                    <xdr:colOff>657225</xdr:colOff>
                    <xdr:row>38</xdr:row>
                    <xdr:rowOff>171450</xdr:rowOff>
                  </to>
                </anchor>
              </controlPr>
            </control>
          </mc:Choice>
        </mc:AlternateContent>
        <mc:AlternateContent xmlns:mc="http://schemas.openxmlformats.org/markup-compatibility/2006">
          <mc:Choice Requires="x14">
            <control shapeId="4188" r:id="rId45" name="Check Box 92">
              <controlPr defaultSize="0" autoFill="0" autoLine="0" autoPict="0">
                <anchor moveWithCells="1">
                  <from>
                    <xdr:col>2</xdr:col>
                    <xdr:colOff>266700</xdr:colOff>
                    <xdr:row>39</xdr:row>
                    <xdr:rowOff>28575</xdr:rowOff>
                  </from>
                  <to>
                    <xdr:col>2</xdr:col>
                    <xdr:colOff>657225</xdr:colOff>
                    <xdr:row>39</xdr:row>
                    <xdr:rowOff>171450</xdr:rowOff>
                  </to>
                </anchor>
              </controlPr>
            </control>
          </mc:Choice>
        </mc:AlternateContent>
        <mc:AlternateContent xmlns:mc="http://schemas.openxmlformats.org/markup-compatibility/2006">
          <mc:Choice Requires="x14">
            <control shapeId="4189" r:id="rId46" name="Check Box 93">
              <controlPr defaultSize="0" autoFill="0" autoLine="0" autoPict="0">
                <anchor moveWithCells="1">
                  <from>
                    <xdr:col>2</xdr:col>
                    <xdr:colOff>266700</xdr:colOff>
                    <xdr:row>40</xdr:row>
                    <xdr:rowOff>28575</xdr:rowOff>
                  </from>
                  <to>
                    <xdr:col>2</xdr:col>
                    <xdr:colOff>657225</xdr:colOff>
                    <xdr:row>40</xdr:row>
                    <xdr:rowOff>171450</xdr:rowOff>
                  </to>
                </anchor>
              </controlPr>
            </control>
          </mc:Choice>
        </mc:AlternateContent>
        <mc:AlternateContent xmlns:mc="http://schemas.openxmlformats.org/markup-compatibility/2006">
          <mc:Choice Requires="x14">
            <control shapeId="4190" r:id="rId47" name="Check Box 94">
              <controlPr defaultSize="0" autoFill="0" autoLine="0" autoPict="0">
                <anchor moveWithCells="1">
                  <from>
                    <xdr:col>2</xdr:col>
                    <xdr:colOff>266700</xdr:colOff>
                    <xdr:row>41</xdr:row>
                    <xdr:rowOff>28575</xdr:rowOff>
                  </from>
                  <to>
                    <xdr:col>2</xdr:col>
                    <xdr:colOff>657225</xdr:colOff>
                    <xdr:row>41</xdr:row>
                    <xdr:rowOff>171450</xdr:rowOff>
                  </to>
                </anchor>
              </controlPr>
            </control>
          </mc:Choice>
        </mc:AlternateContent>
        <mc:AlternateContent xmlns:mc="http://schemas.openxmlformats.org/markup-compatibility/2006">
          <mc:Choice Requires="x14">
            <control shapeId="4191" r:id="rId48" name="Check Box 95">
              <controlPr defaultSize="0" autoFill="0" autoLine="0" autoPict="0">
                <anchor moveWithCells="1">
                  <from>
                    <xdr:col>2</xdr:col>
                    <xdr:colOff>266700</xdr:colOff>
                    <xdr:row>42</xdr:row>
                    <xdr:rowOff>28575</xdr:rowOff>
                  </from>
                  <to>
                    <xdr:col>2</xdr:col>
                    <xdr:colOff>657225</xdr:colOff>
                    <xdr:row>42</xdr:row>
                    <xdr:rowOff>171450</xdr:rowOff>
                  </to>
                </anchor>
              </controlPr>
            </control>
          </mc:Choice>
        </mc:AlternateContent>
        <mc:AlternateContent xmlns:mc="http://schemas.openxmlformats.org/markup-compatibility/2006">
          <mc:Choice Requires="x14">
            <control shapeId="4192" r:id="rId49" name="Check Box 96">
              <controlPr defaultSize="0" autoFill="0" autoLine="0" autoPict="0">
                <anchor moveWithCells="1">
                  <from>
                    <xdr:col>2</xdr:col>
                    <xdr:colOff>266700</xdr:colOff>
                    <xdr:row>43</xdr:row>
                    <xdr:rowOff>28575</xdr:rowOff>
                  </from>
                  <to>
                    <xdr:col>2</xdr:col>
                    <xdr:colOff>657225</xdr:colOff>
                    <xdr:row>43</xdr:row>
                    <xdr:rowOff>171450</xdr:rowOff>
                  </to>
                </anchor>
              </controlPr>
            </control>
          </mc:Choice>
        </mc:AlternateContent>
        <mc:AlternateContent xmlns:mc="http://schemas.openxmlformats.org/markup-compatibility/2006">
          <mc:Choice Requires="x14">
            <control shapeId="4193" r:id="rId50" name="Check Box 97">
              <controlPr defaultSize="0" autoFill="0" autoLine="0" autoPict="0">
                <anchor moveWithCells="1">
                  <from>
                    <xdr:col>2</xdr:col>
                    <xdr:colOff>266700</xdr:colOff>
                    <xdr:row>44</xdr:row>
                    <xdr:rowOff>28575</xdr:rowOff>
                  </from>
                  <to>
                    <xdr:col>2</xdr:col>
                    <xdr:colOff>657225</xdr:colOff>
                    <xdr:row>44</xdr:row>
                    <xdr:rowOff>171450</xdr:rowOff>
                  </to>
                </anchor>
              </controlPr>
            </control>
          </mc:Choice>
        </mc:AlternateContent>
        <mc:AlternateContent xmlns:mc="http://schemas.openxmlformats.org/markup-compatibility/2006">
          <mc:Choice Requires="x14">
            <control shapeId="4194" r:id="rId51" name="Check Box 98">
              <controlPr defaultSize="0" autoFill="0" autoLine="0" autoPict="0">
                <anchor moveWithCells="1">
                  <from>
                    <xdr:col>2</xdr:col>
                    <xdr:colOff>266700</xdr:colOff>
                    <xdr:row>45</xdr:row>
                    <xdr:rowOff>28575</xdr:rowOff>
                  </from>
                  <to>
                    <xdr:col>2</xdr:col>
                    <xdr:colOff>657225</xdr:colOff>
                    <xdr:row>45</xdr:row>
                    <xdr:rowOff>171450</xdr:rowOff>
                  </to>
                </anchor>
              </controlPr>
            </control>
          </mc:Choice>
        </mc:AlternateContent>
        <mc:AlternateContent xmlns:mc="http://schemas.openxmlformats.org/markup-compatibility/2006">
          <mc:Choice Requires="x14">
            <control shapeId="4195" r:id="rId52" name="Check Box 99">
              <controlPr defaultSize="0" autoFill="0" autoLine="0" autoPict="0">
                <anchor moveWithCells="1">
                  <from>
                    <xdr:col>2</xdr:col>
                    <xdr:colOff>266700</xdr:colOff>
                    <xdr:row>36</xdr:row>
                    <xdr:rowOff>28575</xdr:rowOff>
                  </from>
                  <to>
                    <xdr:col>2</xdr:col>
                    <xdr:colOff>657225</xdr:colOff>
                    <xdr:row>36</xdr:row>
                    <xdr:rowOff>171450</xdr:rowOff>
                  </to>
                </anchor>
              </controlPr>
            </control>
          </mc:Choice>
        </mc:AlternateContent>
        <mc:AlternateContent xmlns:mc="http://schemas.openxmlformats.org/markup-compatibility/2006">
          <mc:Choice Requires="x14">
            <control shapeId="4196" r:id="rId53" name="Check Box 100">
              <controlPr defaultSize="0" autoFill="0" autoLine="0" autoPict="0">
                <anchor moveWithCells="1">
                  <from>
                    <xdr:col>2</xdr:col>
                    <xdr:colOff>266700</xdr:colOff>
                    <xdr:row>37</xdr:row>
                    <xdr:rowOff>28575</xdr:rowOff>
                  </from>
                  <to>
                    <xdr:col>2</xdr:col>
                    <xdr:colOff>657225</xdr:colOff>
                    <xdr:row>37</xdr:row>
                    <xdr:rowOff>171450</xdr:rowOff>
                  </to>
                </anchor>
              </controlPr>
            </control>
          </mc:Choice>
        </mc:AlternateContent>
        <mc:AlternateContent xmlns:mc="http://schemas.openxmlformats.org/markup-compatibility/2006">
          <mc:Choice Requires="x14">
            <control shapeId="4197" r:id="rId54" name="Check Box 101">
              <controlPr defaultSize="0" autoFill="0" autoLine="0" autoPict="0">
                <anchor moveWithCells="1">
                  <from>
                    <xdr:col>2</xdr:col>
                    <xdr:colOff>266700</xdr:colOff>
                    <xdr:row>34</xdr:row>
                    <xdr:rowOff>28575</xdr:rowOff>
                  </from>
                  <to>
                    <xdr:col>2</xdr:col>
                    <xdr:colOff>657225</xdr:colOff>
                    <xdr:row>34</xdr:row>
                    <xdr:rowOff>171450</xdr:rowOff>
                  </to>
                </anchor>
              </controlPr>
            </control>
          </mc:Choice>
        </mc:AlternateContent>
        <mc:AlternateContent xmlns:mc="http://schemas.openxmlformats.org/markup-compatibility/2006">
          <mc:Choice Requires="x14">
            <control shapeId="4198" r:id="rId55" name="Check Box 102">
              <controlPr defaultSize="0" autoFill="0" autoLine="0" autoPict="0">
                <anchor moveWithCells="1">
                  <from>
                    <xdr:col>2</xdr:col>
                    <xdr:colOff>266700</xdr:colOff>
                    <xdr:row>34</xdr:row>
                    <xdr:rowOff>28575</xdr:rowOff>
                  </from>
                  <to>
                    <xdr:col>2</xdr:col>
                    <xdr:colOff>657225</xdr:colOff>
                    <xdr:row>34</xdr:row>
                    <xdr:rowOff>171450</xdr:rowOff>
                  </to>
                </anchor>
              </controlPr>
            </control>
          </mc:Choice>
        </mc:AlternateContent>
        <mc:AlternateContent xmlns:mc="http://schemas.openxmlformats.org/markup-compatibility/2006">
          <mc:Choice Requires="x14">
            <control shapeId="4199" r:id="rId56" name="Check Box 103">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mc:AlternateContent xmlns:mc="http://schemas.openxmlformats.org/markup-compatibility/2006">
          <mc:Choice Requires="x14">
            <control shapeId="4200" r:id="rId57" name="Check Box 104">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79998168889431442"/>
  </sheetPr>
  <dimension ref="A1:N46"/>
  <sheetViews>
    <sheetView topLeftCell="B19" zoomScale="90" zoomScaleNormal="90" workbookViewId="0">
      <selection activeCell="B13" sqref="A13:XFD16"/>
    </sheetView>
  </sheetViews>
  <sheetFormatPr baseColWidth="10" defaultColWidth="9.140625" defaultRowHeight="15" x14ac:dyDescent="0.25"/>
  <cols>
    <col min="1" max="1" width="9.140625" style="3"/>
    <col min="2" max="2" width="67.28515625" style="3" customWidth="1"/>
    <col min="3" max="3" width="11.42578125" style="3" customWidth="1"/>
    <col min="4" max="4" width="54.42578125" style="3" customWidth="1"/>
    <col min="5" max="5" width="0" style="3" hidden="1" customWidth="1"/>
    <col min="6" max="6" width="9.85546875" style="3" customWidth="1"/>
    <col min="7" max="7" width="9.140625" style="3"/>
    <col min="8" max="8" width="55.42578125" style="3" customWidth="1"/>
    <col min="9" max="16384" width="9.140625" style="3"/>
  </cols>
  <sheetData>
    <row r="1" spans="1:14" ht="18.75" x14ac:dyDescent="0.3">
      <c r="A1" s="2"/>
      <c r="B1" s="28"/>
      <c r="C1" s="29"/>
      <c r="D1" s="2"/>
      <c r="E1" s="2"/>
      <c r="F1" s="2"/>
      <c r="G1" s="2"/>
      <c r="H1" s="2"/>
      <c r="I1" s="2"/>
      <c r="J1" s="2"/>
      <c r="K1" s="406"/>
      <c r="L1" s="406"/>
      <c r="M1" s="406"/>
      <c r="N1" s="406"/>
    </row>
    <row r="2" spans="1:14" x14ac:dyDescent="0.25">
      <c r="A2" s="2"/>
      <c r="B2" s="2"/>
      <c r="C2" s="2"/>
      <c r="D2" s="2"/>
      <c r="E2" s="2"/>
      <c r="F2" s="2"/>
      <c r="G2" s="2"/>
      <c r="H2" s="2"/>
      <c r="I2" s="2"/>
      <c r="J2" s="2"/>
      <c r="K2" s="406"/>
      <c r="L2" s="406"/>
      <c r="M2" s="406"/>
      <c r="N2" s="406"/>
    </row>
    <row r="3" spans="1:14" x14ac:dyDescent="0.25">
      <c r="A3" s="2"/>
      <c r="B3" s="2"/>
      <c r="C3" s="2"/>
      <c r="D3" s="2"/>
      <c r="E3" s="2"/>
      <c r="F3" s="2"/>
      <c r="G3" s="2"/>
      <c r="H3" s="2"/>
      <c r="I3" s="2"/>
      <c r="J3" s="2"/>
      <c r="K3" s="406"/>
      <c r="L3" s="406"/>
      <c r="M3" s="406"/>
      <c r="N3" s="406"/>
    </row>
    <row r="4" spans="1:14" x14ac:dyDescent="0.25">
      <c r="A4" s="2"/>
      <c r="B4" s="2"/>
      <c r="C4" s="2"/>
      <c r="D4" s="2"/>
      <c r="E4" s="2"/>
      <c r="F4" s="2"/>
      <c r="G4" s="2"/>
      <c r="H4" s="2"/>
      <c r="I4" s="2"/>
      <c r="J4" s="2"/>
      <c r="K4" s="406"/>
      <c r="L4" s="406"/>
      <c r="M4" s="406"/>
      <c r="N4" s="406"/>
    </row>
    <row r="5" spans="1:14" x14ac:dyDescent="0.25">
      <c r="A5" s="2"/>
      <c r="B5" s="2"/>
      <c r="C5" s="2"/>
      <c r="D5" s="2"/>
      <c r="E5" s="2"/>
      <c r="F5" s="2"/>
      <c r="G5" s="2"/>
      <c r="H5" s="2"/>
      <c r="I5" s="2"/>
      <c r="J5" s="2"/>
      <c r="K5" s="406"/>
      <c r="L5" s="406"/>
      <c r="M5" s="406"/>
      <c r="N5" s="406"/>
    </row>
    <row r="6" spans="1:14" ht="15.75" thickBot="1" x14ac:dyDescent="0.3">
      <c r="A6" s="27"/>
      <c r="B6" s="27"/>
      <c r="C6" s="27"/>
      <c r="D6" s="27"/>
      <c r="E6" s="27"/>
      <c r="F6" s="27"/>
      <c r="G6" s="27"/>
      <c r="H6" s="27"/>
      <c r="I6" s="27"/>
      <c r="J6" s="27"/>
      <c r="K6" s="405"/>
      <c r="L6" s="405"/>
      <c r="M6" s="405"/>
      <c r="N6" s="405"/>
    </row>
    <row r="7" spans="1:14" ht="21.75" thickTop="1" x14ac:dyDescent="0.35">
      <c r="A7" s="2"/>
      <c r="B7" s="113" t="s">
        <v>8</v>
      </c>
      <c r="C7" s="5"/>
      <c r="D7" s="5"/>
      <c r="E7" s="5"/>
      <c r="F7" s="5"/>
      <c r="G7" s="5"/>
      <c r="H7" s="5"/>
      <c r="I7" s="2"/>
      <c r="J7" s="2"/>
      <c r="K7" s="2"/>
      <c r="L7" s="2"/>
      <c r="M7" s="2"/>
      <c r="N7" s="2"/>
    </row>
    <row r="8" spans="1:14" ht="15.75" x14ac:dyDescent="0.3">
      <c r="B8" s="112" t="s">
        <v>494</v>
      </c>
      <c r="C8" s="6"/>
      <c r="D8" s="7"/>
      <c r="E8" s="6"/>
      <c r="F8" s="6"/>
      <c r="G8" s="6"/>
    </row>
    <row r="9" spans="1:14" ht="15.75" x14ac:dyDescent="0.3">
      <c r="B9" s="6"/>
      <c r="C9" s="6"/>
      <c r="D9" s="7"/>
      <c r="E9" s="6"/>
      <c r="F9" s="6"/>
      <c r="G9" s="6"/>
    </row>
    <row r="10" spans="1:14" ht="19.5" x14ac:dyDescent="0.35">
      <c r="B10" s="9" t="s">
        <v>7</v>
      </c>
      <c r="C10" s="6"/>
      <c r="D10" s="7"/>
      <c r="E10" s="6"/>
      <c r="F10" s="6"/>
      <c r="G10" s="6"/>
    </row>
    <row r="11" spans="1:14" ht="16.5" customHeight="1" x14ac:dyDescent="0.25">
      <c r="B11" s="436" t="s">
        <v>526</v>
      </c>
      <c r="C11" s="438" t="s">
        <v>1</v>
      </c>
      <c r="D11" s="438" t="s">
        <v>6</v>
      </c>
      <c r="E11" s="44"/>
      <c r="F11" s="440" t="s">
        <v>2</v>
      </c>
      <c r="G11" s="440" t="s">
        <v>3</v>
      </c>
      <c r="H11" s="430" t="s">
        <v>527</v>
      </c>
    </row>
    <row r="12" spans="1:14" ht="16.5" customHeight="1" x14ac:dyDescent="0.25">
      <c r="B12" s="437"/>
      <c r="C12" s="439"/>
      <c r="D12" s="439"/>
      <c r="E12" s="11"/>
      <c r="F12" s="441"/>
      <c r="G12" s="441"/>
      <c r="H12" s="431"/>
    </row>
    <row r="13" spans="1:14" ht="31.5" x14ac:dyDescent="0.3">
      <c r="B13" s="62" t="s">
        <v>553</v>
      </c>
      <c r="C13" s="23"/>
      <c r="D13" s="309" t="s">
        <v>483</v>
      </c>
      <c r="E13" s="72" t="b">
        <v>1</v>
      </c>
      <c r="F13" s="73">
        <f>IF(E13,1,0)</f>
        <v>1</v>
      </c>
      <c r="G13" s="73">
        <v>1</v>
      </c>
      <c r="H13" s="46"/>
    </row>
    <row r="14" spans="1:14" ht="19.5" x14ac:dyDescent="0.35">
      <c r="A14" s="8"/>
      <c r="B14" s="45" t="s">
        <v>30</v>
      </c>
      <c r="C14" s="23"/>
      <c r="D14" s="309"/>
      <c r="E14" s="72" t="b">
        <v>1</v>
      </c>
      <c r="F14" s="73">
        <f t="shared" ref="F14:F16" si="0">IF(E14,1,0)</f>
        <v>1</v>
      </c>
      <c r="G14" s="73">
        <v>1</v>
      </c>
      <c r="H14" s="46"/>
    </row>
    <row r="15" spans="1:14" ht="15.75" x14ac:dyDescent="0.3">
      <c r="B15" s="45" t="s">
        <v>486</v>
      </c>
      <c r="C15" s="23"/>
      <c r="D15" s="309" t="s">
        <v>19</v>
      </c>
      <c r="E15" s="72" t="b">
        <v>1</v>
      </c>
      <c r="F15" s="73">
        <f t="shared" si="0"/>
        <v>1</v>
      </c>
      <c r="G15" s="73">
        <v>1</v>
      </c>
      <c r="H15" s="46"/>
    </row>
    <row r="16" spans="1:14" ht="31.5" x14ac:dyDescent="0.3">
      <c r="B16" s="53" t="s">
        <v>554</v>
      </c>
      <c r="C16" s="47"/>
      <c r="D16" s="142"/>
      <c r="E16" s="76" t="b">
        <v>1</v>
      </c>
      <c r="F16" s="77">
        <f t="shared" si="0"/>
        <v>1</v>
      </c>
      <c r="G16" s="77">
        <v>1</v>
      </c>
      <c r="H16" s="50"/>
    </row>
    <row r="17" spans="2:8" x14ac:dyDescent="0.25">
      <c r="F17" s="14">
        <f>SUM(F13:F16)</f>
        <v>4</v>
      </c>
      <c r="G17" s="14">
        <f>SUM(G13:G16)</f>
        <v>4</v>
      </c>
      <c r="H17" s="25">
        <f>F17/G17</f>
        <v>1</v>
      </c>
    </row>
    <row r="18" spans="2:8" ht="19.5" x14ac:dyDescent="0.35">
      <c r="B18" s="9" t="s">
        <v>493</v>
      </c>
    </row>
    <row r="19" spans="2:8" ht="15.75" customHeight="1" x14ac:dyDescent="0.25">
      <c r="B19" s="436" t="s">
        <v>526</v>
      </c>
      <c r="C19" s="442" t="s">
        <v>1</v>
      </c>
      <c r="D19" s="442" t="s">
        <v>6</v>
      </c>
      <c r="E19" s="38"/>
      <c r="F19" s="443" t="s">
        <v>2</v>
      </c>
      <c r="G19" s="443" t="s">
        <v>3</v>
      </c>
      <c r="H19" s="430" t="s">
        <v>527</v>
      </c>
    </row>
    <row r="20" spans="2:8" ht="16.5" customHeight="1" x14ac:dyDescent="0.25">
      <c r="B20" s="437"/>
      <c r="C20" s="439"/>
      <c r="D20" s="439"/>
      <c r="E20" s="11"/>
      <c r="F20" s="441"/>
      <c r="G20" s="441"/>
      <c r="H20" s="431"/>
    </row>
    <row r="21" spans="2:8" ht="31.5" x14ac:dyDescent="0.3">
      <c r="B21" s="52" t="s">
        <v>29</v>
      </c>
      <c r="C21" s="23"/>
      <c r="D21" s="309" t="s">
        <v>491</v>
      </c>
      <c r="E21" s="72" t="b">
        <v>1</v>
      </c>
      <c r="F21" s="73">
        <f t="shared" ref="F21:F25" si="1">IF(E21,1,0)</f>
        <v>1</v>
      </c>
      <c r="G21" s="73">
        <v>1</v>
      </c>
      <c r="H21" s="127"/>
    </row>
    <row r="22" spans="2:8" ht="15.75" x14ac:dyDescent="0.3">
      <c r="B22" s="39" t="s">
        <v>73</v>
      </c>
      <c r="C22" s="23"/>
      <c r="D22" s="309" t="s">
        <v>71</v>
      </c>
      <c r="E22" s="72" t="b">
        <v>1</v>
      </c>
      <c r="F22" s="73">
        <f t="shared" si="1"/>
        <v>1</v>
      </c>
      <c r="G22" s="73">
        <v>1</v>
      </c>
      <c r="H22" s="127"/>
    </row>
    <row r="23" spans="2:8" ht="31.5" x14ac:dyDescent="0.3">
      <c r="B23" s="52" t="s">
        <v>478</v>
      </c>
      <c r="C23" s="23"/>
      <c r="D23" s="309"/>
      <c r="E23" s="72" t="b">
        <v>1</v>
      </c>
      <c r="F23" s="73">
        <f t="shared" si="1"/>
        <v>1</v>
      </c>
      <c r="G23" s="73">
        <v>1</v>
      </c>
      <c r="H23" s="40"/>
    </row>
    <row r="24" spans="2:8" ht="15.75" x14ac:dyDescent="0.3">
      <c r="B24" s="39" t="s">
        <v>487</v>
      </c>
      <c r="C24" s="23"/>
      <c r="D24" s="309" t="s">
        <v>20</v>
      </c>
      <c r="E24" s="72" t="b">
        <v>1</v>
      </c>
      <c r="F24" s="73">
        <f t="shared" si="1"/>
        <v>1</v>
      </c>
      <c r="G24" s="73">
        <v>1</v>
      </c>
      <c r="H24" s="40"/>
    </row>
    <row r="25" spans="2:8" ht="31.5" x14ac:dyDescent="0.3">
      <c r="B25" s="52" t="s">
        <v>488</v>
      </c>
      <c r="C25" s="23"/>
      <c r="D25" s="309"/>
      <c r="E25" s="72" t="b">
        <v>1</v>
      </c>
      <c r="F25" s="73">
        <f t="shared" si="1"/>
        <v>1</v>
      </c>
      <c r="G25" s="73">
        <v>1</v>
      </c>
      <c r="H25" s="40"/>
    </row>
    <row r="26" spans="2:8" ht="15.75" x14ac:dyDescent="0.3">
      <c r="B26" s="39" t="s">
        <v>10</v>
      </c>
      <c r="C26" s="23"/>
      <c r="D26" s="309" t="s">
        <v>492</v>
      </c>
      <c r="E26" s="72" t="b">
        <v>0</v>
      </c>
      <c r="F26" s="73">
        <f>IF(E26,1,0)</f>
        <v>0</v>
      </c>
      <c r="G26" s="73">
        <v>1</v>
      </c>
      <c r="H26" s="128"/>
    </row>
    <row r="27" spans="2:8" ht="15.75" x14ac:dyDescent="0.3">
      <c r="B27" s="39" t="s">
        <v>31</v>
      </c>
      <c r="C27" s="23"/>
      <c r="D27" s="140"/>
      <c r="E27" s="72" t="b">
        <v>0</v>
      </c>
      <c r="F27" s="73">
        <f t="shared" ref="F27:F32" si="2">IF(E27,1,0)</f>
        <v>0</v>
      </c>
      <c r="G27" s="73">
        <v>1</v>
      </c>
      <c r="H27" s="40"/>
    </row>
    <row r="28" spans="2:8" ht="15.75" x14ac:dyDescent="0.3">
      <c r="B28" s="39" t="s">
        <v>62</v>
      </c>
      <c r="C28" s="23"/>
      <c r="D28" s="309" t="s">
        <v>481</v>
      </c>
      <c r="E28" s="72" t="b">
        <v>1</v>
      </c>
      <c r="F28" s="73">
        <f t="shared" si="2"/>
        <v>1</v>
      </c>
      <c r="G28" s="73">
        <v>1</v>
      </c>
      <c r="H28" s="40"/>
    </row>
    <row r="29" spans="2:8" ht="15.75" x14ac:dyDescent="0.3">
      <c r="B29" s="39" t="s">
        <v>32</v>
      </c>
      <c r="C29" s="23"/>
      <c r="D29" s="140"/>
      <c r="E29" s="72" t="b">
        <v>1</v>
      </c>
      <c r="F29" s="73">
        <f t="shared" si="2"/>
        <v>1</v>
      </c>
      <c r="G29" s="73">
        <v>1</v>
      </c>
      <c r="H29" s="128"/>
    </row>
    <row r="30" spans="2:8" ht="15.75" x14ac:dyDescent="0.3">
      <c r="B30" s="39" t="s">
        <v>33</v>
      </c>
      <c r="C30" s="23"/>
      <c r="D30" s="140"/>
      <c r="E30" s="72" t="b">
        <v>0</v>
      </c>
      <c r="F30" s="73">
        <f t="shared" si="2"/>
        <v>0</v>
      </c>
      <c r="G30" s="73">
        <v>1</v>
      </c>
      <c r="H30" s="40"/>
    </row>
    <row r="31" spans="2:8" ht="17.25" x14ac:dyDescent="0.35">
      <c r="B31" s="39" t="s">
        <v>480</v>
      </c>
      <c r="C31" s="23"/>
      <c r="D31" s="140"/>
      <c r="E31" s="72" t="b">
        <v>0</v>
      </c>
      <c r="F31" s="73">
        <f t="shared" si="2"/>
        <v>0</v>
      </c>
      <c r="G31" s="73">
        <v>1</v>
      </c>
      <c r="H31" s="40"/>
    </row>
    <row r="32" spans="2:8" ht="17.25" x14ac:dyDescent="0.35">
      <c r="B32" s="41" t="s">
        <v>479</v>
      </c>
      <c r="C32" s="42"/>
      <c r="D32" s="320"/>
      <c r="E32" s="80" t="b">
        <v>0</v>
      </c>
      <c r="F32" s="81">
        <f t="shared" si="2"/>
        <v>0</v>
      </c>
      <c r="G32" s="81">
        <v>1</v>
      </c>
      <c r="H32" s="43"/>
    </row>
    <row r="33" spans="2:12" x14ac:dyDescent="0.25">
      <c r="F33" s="14">
        <f>SUM(F21:F32)</f>
        <v>7</v>
      </c>
      <c r="G33" s="14">
        <f>SUM(G21:G32)</f>
        <v>12</v>
      </c>
      <c r="H33" s="25">
        <f>F33/G33</f>
        <v>0.58333333333333337</v>
      </c>
    </row>
    <row r="34" spans="2:12" ht="19.5" x14ac:dyDescent="0.35">
      <c r="B34" s="9" t="s">
        <v>16</v>
      </c>
      <c r="C34" s="37"/>
    </row>
    <row r="35" spans="2:12" ht="16.5" customHeight="1" x14ac:dyDescent="0.25">
      <c r="B35" s="436" t="s">
        <v>526</v>
      </c>
      <c r="C35" s="444" t="s">
        <v>1</v>
      </c>
      <c r="D35" s="444" t="s">
        <v>6</v>
      </c>
      <c r="E35" s="30"/>
      <c r="F35" s="445" t="s">
        <v>2</v>
      </c>
      <c r="G35" s="445" t="s">
        <v>3</v>
      </c>
      <c r="H35" s="430" t="s">
        <v>527</v>
      </c>
    </row>
    <row r="36" spans="2:12" ht="15.75" customHeight="1" x14ac:dyDescent="0.25">
      <c r="B36" s="437"/>
      <c r="C36" s="439"/>
      <c r="D36" s="439"/>
      <c r="E36" s="11"/>
      <c r="F36" s="441"/>
      <c r="G36" s="441"/>
      <c r="H36" s="431"/>
    </row>
    <row r="37" spans="2:12" ht="15.75" x14ac:dyDescent="0.3">
      <c r="B37" s="31" t="s">
        <v>11</v>
      </c>
      <c r="C37" s="23"/>
      <c r="D37" s="309" t="s">
        <v>484</v>
      </c>
      <c r="E37" s="72" t="b">
        <v>0</v>
      </c>
      <c r="F37" s="73">
        <f t="shared" ref="F37:F42" si="3">IF(E37,1,0)</f>
        <v>0</v>
      </c>
      <c r="G37" s="73">
        <v>1</v>
      </c>
      <c r="H37" s="32"/>
    </row>
    <row r="38" spans="2:12" ht="15.75" x14ac:dyDescent="0.3">
      <c r="B38" s="31" t="s">
        <v>489</v>
      </c>
      <c r="C38" s="23"/>
      <c r="D38" s="140"/>
      <c r="E38" s="72" t="b">
        <v>0</v>
      </c>
      <c r="F38" s="73">
        <f t="shared" si="3"/>
        <v>0</v>
      </c>
      <c r="G38" s="73">
        <v>1</v>
      </c>
      <c r="H38" s="32"/>
    </row>
    <row r="39" spans="2:12" ht="15.75" x14ac:dyDescent="0.3">
      <c r="B39" s="31" t="s">
        <v>12</v>
      </c>
      <c r="C39" s="23"/>
      <c r="D39" s="309" t="s">
        <v>482</v>
      </c>
      <c r="E39" s="72" t="b">
        <v>0</v>
      </c>
      <c r="F39" s="73">
        <f t="shared" si="3"/>
        <v>0</v>
      </c>
      <c r="G39" s="73">
        <v>1</v>
      </c>
      <c r="H39" s="32"/>
    </row>
    <row r="40" spans="2:12" ht="31.5" x14ac:dyDescent="0.3">
      <c r="B40" s="54" t="s">
        <v>13</v>
      </c>
      <c r="C40" s="55"/>
      <c r="D40" s="140"/>
      <c r="E40" s="72" t="b">
        <v>0</v>
      </c>
      <c r="F40" s="73">
        <f t="shared" si="3"/>
        <v>0</v>
      </c>
      <c r="G40" s="73">
        <v>1</v>
      </c>
      <c r="H40" s="51"/>
    </row>
    <row r="41" spans="2:12" ht="15.75" x14ac:dyDescent="0.3">
      <c r="B41" s="31" t="s">
        <v>15</v>
      </c>
      <c r="C41" s="23"/>
      <c r="D41" s="140"/>
      <c r="E41" s="72" t="b">
        <v>0</v>
      </c>
      <c r="F41" s="73">
        <f t="shared" si="3"/>
        <v>0</v>
      </c>
      <c r="G41" s="73">
        <v>1</v>
      </c>
      <c r="H41" s="51"/>
    </row>
    <row r="42" spans="2:12" ht="15.75" x14ac:dyDescent="0.3">
      <c r="B42" s="31" t="s">
        <v>14</v>
      </c>
      <c r="C42" s="23"/>
      <c r="D42" s="309" t="s">
        <v>485</v>
      </c>
      <c r="E42" s="72" t="b">
        <v>1</v>
      </c>
      <c r="F42" s="73">
        <f t="shared" si="3"/>
        <v>1</v>
      </c>
      <c r="G42" s="73">
        <v>1</v>
      </c>
      <c r="H42" s="51"/>
    </row>
    <row r="43" spans="2:12" ht="15.75" x14ac:dyDescent="0.3">
      <c r="B43" s="33" t="s">
        <v>490</v>
      </c>
      <c r="C43" s="34"/>
      <c r="D43" s="321"/>
      <c r="E43" s="78" t="b">
        <v>1</v>
      </c>
      <c r="F43" s="79">
        <f>IF(E43,1,0)</f>
        <v>1</v>
      </c>
      <c r="G43" s="79">
        <v>1</v>
      </c>
      <c r="H43" s="36"/>
    </row>
    <row r="44" spans="2:12" x14ac:dyDescent="0.25">
      <c r="F44" s="14">
        <f>SUM(F37:F43)</f>
        <v>2</v>
      </c>
      <c r="G44" s="14">
        <f>SUM(G37:G43)</f>
        <v>7</v>
      </c>
      <c r="H44" s="25">
        <f>F44/G44</f>
        <v>0.2857142857142857</v>
      </c>
    </row>
    <row r="45" spans="2:12" x14ac:dyDescent="0.25">
      <c r="L45" s="260"/>
    </row>
    <row r="46" spans="2:12" ht="19.5" x14ac:dyDescent="0.35">
      <c r="B46" s="9"/>
    </row>
  </sheetData>
  <mergeCells count="18">
    <mergeCell ref="H19:H20"/>
    <mergeCell ref="H35:H36"/>
    <mergeCell ref="B19:B20"/>
    <mergeCell ref="C19:C20"/>
    <mergeCell ref="D19:D20"/>
    <mergeCell ref="F19:F20"/>
    <mergeCell ref="G19:G20"/>
    <mergeCell ref="B35:B36"/>
    <mergeCell ref="C35:C36"/>
    <mergeCell ref="D35:D36"/>
    <mergeCell ref="F35:F36"/>
    <mergeCell ref="G35:G36"/>
    <mergeCell ref="H11:H12"/>
    <mergeCell ref="B11:B12"/>
    <mergeCell ref="C11:C12"/>
    <mergeCell ref="D11:D12"/>
    <mergeCell ref="F11:F12"/>
    <mergeCell ref="G11:G12"/>
  </mergeCells>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2</xdr:col>
                    <xdr:colOff>266700</xdr:colOff>
                    <xdr:row>12</xdr:row>
                    <xdr:rowOff>28575</xdr:rowOff>
                  </from>
                  <to>
                    <xdr:col>2</xdr:col>
                    <xdr:colOff>657225</xdr:colOff>
                    <xdr:row>12</xdr:row>
                    <xdr:rowOff>171450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2</xdr:col>
                    <xdr:colOff>266700</xdr:colOff>
                    <xdr:row>13</xdr:row>
                    <xdr:rowOff>28575</xdr:rowOff>
                  </from>
                  <to>
                    <xdr:col>2</xdr:col>
                    <xdr:colOff>657225</xdr:colOff>
                    <xdr:row>13</xdr:row>
                    <xdr:rowOff>171450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xdr:col>
                    <xdr:colOff>266700</xdr:colOff>
                    <xdr:row>14</xdr:row>
                    <xdr:rowOff>28575</xdr:rowOff>
                  </from>
                  <to>
                    <xdr:col>2</xdr:col>
                    <xdr:colOff>657225</xdr:colOff>
                    <xdr:row>14</xdr:row>
                    <xdr:rowOff>171450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2</xdr:col>
                    <xdr:colOff>266700</xdr:colOff>
                    <xdr:row>15</xdr:row>
                    <xdr:rowOff>28575</xdr:rowOff>
                  </from>
                  <to>
                    <xdr:col>2</xdr:col>
                    <xdr:colOff>657225</xdr:colOff>
                    <xdr:row>15</xdr:row>
                    <xdr:rowOff>171450</xdr:rowOff>
                  </to>
                </anchor>
              </controlPr>
            </control>
          </mc:Choice>
        </mc:AlternateContent>
        <mc:AlternateContent xmlns:mc="http://schemas.openxmlformats.org/markup-compatibility/2006">
          <mc:Choice Requires="x14">
            <control shapeId="9225" r:id="rId8" name="Check Box 9">
              <controlPr defaultSize="0" autoFill="0" autoLine="0" autoPict="0">
                <anchor moveWithCells="1">
                  <from>
                    <xdr:col>2</xdr:col>
                    <xdr:colOff>266700</xdr:colOff>
                    <xdr:row>20</xdr:row>
                    <xdr:rowOff>28575</xdr:rowOff>
                  </from>
                  <to>
                    <xdr:col>2</xdr:col>
                    <xdr:colOff>657225</xdr:colOff>
                    <xdr:row>20</xdr:row>
                    <xdr:rowOff>171450</xdr:rowOff>
                  </to>
                </anchor>
              </controlPr>
            </control>
          </mc:Choice>
        </mc:AlternateContent>
        <mc:AlternateContent xmlns:mc="http://schemas.openxmlformats.org/markup-compatibility/2006">
          <mc:Choice Requires="x14">
            <control shapeId="9226" r:id="rId9" name="Check Box 10">
              <controlPr defaultSize="0" autoFill="0" autoLine="0" autoPict="0">
                <anchor moveWithCells="1">
                  <from>
                    <xdr:col>2</xdr:col>
                    <xdr:colOff>266700</xdr:colOff>
                    <xdr:row>21</xdr:row>
                    <xdr:rowOff>0</xdr:rowOff>
                  </from>
                  <to>
                    <xdr:col>2</xdr:col>
                    <xdr:colOff>657225</xdr:colOff>
                    <xdr:row>21</xdr:row>
                    <xdr:rowOff>142875</xdr:rowOff>
                  </to>
                </anchor>
              </controlPr>
            </control>
          </mc:Choice>
        </mc:AlternateContent>
        <mc:AlternateContent xmlns:mc="http://schemas.openxmlformats.org/markup-compatibility/2006">
          <mc:Choice Requires="x14">
            <control shapeId="9228" r:id="rId10" name="Check Box 12">
              <controlPr defaultSize="0" autoFill="0" autoLine="0" autoPict="0">
                <anchor moveWithCells="1">
                  <from>
                    <xdr:col>2</xdr:col>
                    <xdr:colOff>266700</xdr:colOff>
                    <xdr:row>31</xdr:row>
                    <xdr:rowOff>0</xdr:rowOff>
                  </from>
                  <to>
                    <xdr:col>2</xdr:col>
                    <xdr:colOff>657225</xdr:colOff>
                    <xdr:row>31</xdr:row>
                    <xdr:rowOff>142875</xdr:rowOff>
                  </to>
                </anchor>
              </controlPr>
            </control>
          </mc:Choice>
        </mc:AlternateContent>
        <mc:AlternateContent xmlns:mc="http://schemas.openxmlformats.org/markup-compatibility/2006">
          <mc:Choice Requires="x14">
            <control shapeId="9229" r:id="rId11" name="Check Box 13">
              <controlPr defaultSize="0" autoFill="0" autoLine="0" autoPict="0">
                <anchor moveWithCells="1">
                  <from>
                    <xdr:col>2</xdr:col>
                    <xdr:colOff>266700</xdr:colOff>
                    <xdr:row>25</xdr:row>
                    <xdr:rowOff>28575</xdr:rowOff>
                  </from>
                  <to>
                    <xdr:col>2</xdr:col>
                    <xdr:colOff>657225</xdr:colOff>
                    <xdr:row>25</xdr:row>
                    <xdr:rowOff>171450</xdr:rowOff>
                  </to>
                </anchor>
              </controlPr>
            </control>
          </mc:Choice>
        </mc:AlternateContent>
        <mc:AlternateContent xmlns:mc="http://schemas.openxmlformats.org/markup-compatibility/2006">
          <mc:Choice Requires="x14">
            <control shapeId="9230" r:id="rId12" name="Check Box 14">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9231" r:id="rId13" name="Check Box 15">
              <controlPr defaultSize="0" autoFill="0" autoLine="0" autoPict="0">
                <anchor moveWithCells="1">
                  <from>
                    <xdr:col>2</xdr:col>
                    <xdr:colOff>266700</xdr:colOff>
                    <xdr:row>28</xdr:row>
                    <xdr:rowOff>28575</xdr:rowOff>
                  </from>
                  <to>
                    <xdr:col>2</xdr:col>
                    <xdr:colOff>657225</xdr:colOff>
                    <xdr:row>28</xdr:row>
                    <xdr:rowOff>171450</xdr:rowOff>
                  </to>
                </anchor>
              </controlPr>
            </control>
          </mc:Choice>
        </mc:AlternateContent>
        <mc:AlternateContent xmlns:mc="http://schemas.openxmlformats.org/markup-compatibility/2006">
          <mc:Choice Requires="x14">
            <control shapeId="9232" r:id="rId14" name="Check Box 16">
              <controlPr defaultSize="0" autoFill="0" autoLine="0" autoPict="0">
                <anchor moveWithCells="1">
                  <from>
                    <xdr:col>2</xdr:col>
                    <xdr:colOff>266700</xdr:colOff>
                    <xdr:row>29</xdr:row>
                    <xdr:rowOff>28575</xdr:rowOff>
                  </from>
                  <to>
                    <xdr:col>2</xdr:col>
                    <xdr:colOff>657225</xdr:colOff>
                    <xdr:row>29</xdr:row>
                    <xdr:rowOff>171450</xdr:rowOff>
                  </to>
                </anchor>
              </controlPr>
            </control>
          </mc:Choice>
        </mc:AlternateContent>
        <mc:AlternateContent xmlns:mc="http://schemas.openxmlformats.org/markup-compatibility/2006">
          <mc:Choice Requires="x14">
            <control shapeId="9233" r:id="rId15" name="Check Box 17">
              <controlPr defaultSize="0" autoFill="0" autoLine="0" autoPict="0">
                <anchor moveWithCells="1">
                  <from>
                    <xdr:col>2</xdr:col>
                    <xdr:colOff>266700</xdr:colOff>
                    <xdr:row>36</xdr:row>
                    <xdr:rowOff>28575</xdr:rowOff>
                  </from>
                  <to>
                    <xdr:col>2</xdr:col>
                    <xdr:colOff>657225</xdr:colOff>
                    <xdr:row>36</xdr:row>
                    <xdr:rowOff>171450</xdr:rowOff>
                  </to>
                </anchor>
              </controlPr>
            </control>
          </mc:Choice>
        </mc:AlternateContent>
        <mc:AlternateContent xmlns:mc="http://schemas.openxmlformats.org/markup-compatibility/2006">
          <mc:Choice Requires="x14">
            <control shapeId="9234" r:id="rId16" name="Check Box 18">
              <controlPr defaultSize="0" autoFill="0" autoLine="0" autoPict="0">
                <anchor moveWithCells="1">
                  <from>
                    <xdr:col>2</xdr:col>
                    <xdr:colOff>266700</xdr:colOff>
                    <xdr:row>37</xdr:row>
                    <xdr:rowOff>28575</xdr:rowOff>
                  </from>
                  <to>
                    <xdr:col>2</xdr:col>
                    <xdr:colOff>657225</xdr:colOff>
                    <xdr:row>37</xdr:row>
                    <xdr:rowOff>171450</xdr:rowOff>
                  </to>
                </anchor>
              </controlPr>
            </control>
          </mc:Choice>
        </mc:AlternateContent>
        <mc:AlternateContent xmlns:mc="http://schemas.openxmlformats.org/markup-compatibility/2006">
          <mc:Choice Requires="x14">
            <control shapeId="9235" r:id="rId17" name="Check Box 19">
              <controlPr defaultSize="0" autoFill="0" autoLine="0" autoPict="0">
                <anchor moveWithCells="1">
                  <from>
                    <xdr:col>2</xdr:col>
                    <xdr:colOff>266700</xdr:colOff>
                    <xdr:row>38</xdr:row>
                    <xdr:rowOff>28575</xdr:rowOff>
                  </from>
                  <to>
                    <xdr:col>2</xdr:col>
                    <xdr:colOff>657225</xdr:colOff>
                    <xdr:row>38</xdr:row>
                    <xdr:rowOff>171450</xdr:rowOff>
                  </to>
                </anchor>
              </controlPr>
            </control>
          </mc:Choice>
        </mc:AlternateContent>
        <mc:AlternateContent xmlns:mc="http://schemas.openxmlformats.org/markup-compatibility/2006">
          <mc:Choice Requires="x14">
            <control shapeId="9236" r:id="rId18" name="Check Box 20">
              <controlPr defaultSize="0" autoFill="0" autoLine="0" autoPict="0">
                <anchor moveWithCells="1">
                  <from>
                    <xdr:col>2</xdr:col>
                    <xdr:colOff>266700</xdr:colOff>
                    <xdr:row>41</xdr:row>
                    <xdr:rowOff>28575</xdr:rowOff>
                  </from>
                  <to>
                    <xdr:col>2</xdr:col>
                    <xdr:colOff>657225</xdr:colOff>
                    <xdr:row>41</xdr:row>
                    <xdr:rowOff>171450</xdr:rowOff>
                  </to>
                </anchor>
              </controlPr>
            </control>
          </mc:Choice>
        </mc:AlternateContent>
        <mc:AlternateContent xmlns:mc="http://schemas.openxmlformats.org/markup-compatibility/2006">
          <mc:Choice Requires="x14">
            <control shapeId="9237" r:id="rId19" name="Check Box 21">
              <controlPr defaultSize="0" autoFill="0" autoLine="0" autoPict="0">
                <anchor moveWithCells="1">
                  <from>
                    <xdr:col>2</xdr:col>
                    <xdr:colOff>266700</xdr:colOff>
                    <xdr:row>42</xdr:row>
                    <xdr:rowOff>0</xdr:rowOff>
                  </from>
                  <to>
                    <xdr:col>2</xdr:col>
                    <xdr:colOff>657225</xdr:colOff>
                    <xdr:row>42</xdr:row>
                    <xdr:rowOff>142875</xdr:rowOff>
                  </to>
                </anchor>
              </controlPr>
            </control>
          </mc:Choice>
        </mc:AlternateContent>
        <mc:AlternateContent xmlns:mc="http://schemas.openxmlformats.org/markup-compatibility/2006">
          <mc:Choice Requires="x14">
            <control shapeId="9241" r:id="rId20" name="Check Box 25">
              <controlPr defaultSize="0" autoFill="0" autoLine="0" autoPict="0">
                <anchor moveWithCells="1">
                  <from>
                    <xdr:col>2</xdr:col>
                    <xdr:colOff>266700</xdr:colOff>
                    <xdr:row>22</xdr:row>
                    <xdr:rowOff>28575</xdr:rowOff>
                  </from>
                  <to>
                    <xdr:col>2</xdr:col>
                    <xdr:colOff>657225</xdr:colOff>
                    <xdr:row>22</xdr:row>
                    <xdr:rowOff>171450</xdr:rowOff>
                  </to>
                </anchor>
              </controlPr>
            </control>
          </mc:Choice>
        </mc:AlternateContent>
        <mc:AlternateContent xmlns:mc="http://schemas.openxmlformats.org/markup-compatibility/2006">
          <mc:Choice Requires="x14">
            <control shapeId="9242" r:id="rId21" name="Check Box 26">
              <controlPr defaultSize="0" autoFill="0" autoLine="0" autoPict="0">
                <anchor moveWithCells="1">
                  <from>
                    <xdr:col>2</xdr:col>
                    <xdr:colOff>266700</xdr:colOff>
                    <xdr:row>23</xdr:row>
                    <xdr:rowOff>28575</xdr:rowOff>
                  </from>
                  <to>
                    <xdr:col>2</xdr:col>
                    <xdr:colOff>657225</xdr:colOff>
                    <xdr:row>23</xdr:row>
                    <xdr:rowOff>171450</xdr:rowOff>
                  </to>
                </anchor>
              </controlPr>
            </control>
          </mc:Choice>
        </mc:AlternateContent>
        <mc:AlternateContent xmlns:mc="http://schemas.openxmlformats.org/markup-compatibility/2006">
          <mc:Choice Requires="x14">
            <control shapeId="9243" r:id="rId22" name="Check Box 27">
              <controlPr defaultSize="0" autoFill="0" autoLine="0" autoPict="0">
                <anchor moveWithCells="1">
                  <from>
                    <xdr:col>2</xdr:col>
                    <xdr:colOff>266700</xdr:colOff>
                    <xdr:row>31</xdr:row>
                    <xdr:rowOff>0</xdr:rowOff>
                  </from>
                  <to>
                    <xdr:col>2</xdr:col>
                    <xdr:colOff>657225</xdr:colOff>
                    <xdr:row>31</xdr:row>
                    <xdr:rowOff>142875</xdr:rowOff>
                  </to>
                </anchor>
              </controlPr>
            </control>
          </mc:Choice>
        </mc:AlternateContent>
        <mc:AlternateContent xmlns:mc="http://schemas.openxmlformats.org/markup-compatibility/2006">
          <mc:Choice Requires="x14">
            <control shapeId="9244" r:id="rId23" name="Check Box 28">
              <controlPr defaultSize="0" autoFill="0" autoLine="0" autoPict="0">
                <anchor moveWithCells="1">
                  <from>
                    <xdr:col>2</xdr:col>
                    <xdr:colOff>266700</xdr:colOff>
                    <xdr:row>31</xdr:row>
                    <xdr:rowOff>0</xdr:rowOff>
                  </from>
                  <to>
                    <xdr:col>2</xdr:col>
                    <xdr:colOff>657225</xdr:colOff>
                    <xdr:row>31</xdr:row>
                    <xdr:rowOff>142875</xdr:rowOff>
                  </to>
                </anchor>
              </controlPr>
            </control>
          </mc:Choice>
        </mc:AlternateContent>
        <mc:AlternateContent xmlns:mc="http://schemas.openxmlformats.org/markup-compatibility/2006">
          <mc:Choice Requires="x14">
            <control shapeId="9245" r:id="rId24" name="Check Box 29">
              <controlPr defaultSize="0" autoFill="0" autoLine="0" autoPict="0">
                <anchor moveWithCells="1">
                  <from>
                    <xdr:col>2</xdr:col>
                    <xdr:colOff>266700</xdr:colOff>
                    <xdr:row>24</xdr:row>
                    <xdr:rowOff>28575</xdr:rowOff>
                  </from>
                  <to>
                    <xdr:col>2</xdr:col>
                    <xdr:colOff>657225</xdr:colOff>
                    <xdr:row>24</xdr:row>
                    <xdr:rowOff>171450</xdr:rowOff>
                  </to>
                </anchor>
              </controlPr>
            </control>
          </mc:Choice>
        </mc:AlternateContent>
        <mc:AlternateContent xmlns:mc="http://schemas.openxmlformats.org/markup-compatibility/2006">
          <mc:Choice Requires="x14">
            <control shapeId="9246" r:id="rId25" name="Check Box 30">
              <controlPr defaultSize="0" autoFill="0" autoLine="0" autoPict="0">
                <anchor moveWithCells="1">
                  <from>
                    <xdr:col>2</xdr:col>
                    <xdr:colOff>266700</xdr:colOff>
                    <xdr:row>28</xdr:row>
                    <xdr:rowOff>28575</xdr:rowOff>
                  </from>
                  <to>
                    <xdr:col>2</xdr:col>
                    <xdr:colOff>657225</xdr:colOff>
                    <xdr:row>28</xdr:row>
                    <xdr:rowOff>171450</xdr:rowOff>
                  </to>
                </anchor>
              </controlPr>
            </control>
          </mc:Choice>
        </mc:AlternateContent>
        <mc:AlternateContent xmlns:mc="http://schemas.openxmlformats.org/markup-compatibility/2006">
          <mc:Choice Requires="x14">
            <control shapeId="9247" r:id="rId26" name="Check Box 31">
              <controlPr defaultSize="0" autoFill="0" autoLine="0" autoPict="0">
                <anchor moveWithCells="1">
                  <from>
                    <xdr:col>2</xdr:col>
                    <xdr:colOff>266700</xdr:colOff>
                    <xdr:row>29</xdr:row>
                    <xdr:rowOff>28575</xdr:rowOff>
                  </from>
                  <to>
                    <xdr:col>2</xdr:col>
                    <xdr:colOff>657225</xdr:colOff>
                    <xdr:row>29</xdr:row>
                    <xdr:rowOff>171450</xdr:rowOff>
                  </to>
                </anchor>
              </controlPr>
            </control>
          </mc:Choice>
        </mc:AlternateContent>
        <mc:AlternateContent xmlns:mc="http://schemas.openxmlformats.org/markup-compatibility/2006">
          <mc:Choice Requires="x14">
            <control shapeId="9248" r:id="rId27" name="Check Box 32">
              <controlPr defaultSize="0" autoFill="0" autoLine="0" autoPict="0">
                <anchor moveWithCells="1">
                  <from>
                    <xdr:col>2</xdr:col>
                    <xdr:colOff>266700</xdr:colOff>
                    <xdr:row>21</xdr:row>
                    <xdr:rowOff>0</xdr:rowOff>
                  </from>
                  <to>
                    <xdr:col>2</xdr:col>
                    <xdr:colOff>657225</xdr:colOff>
                    <xdr:row>21</xdr:row>
                    <xdr:rowOff>142875</xdr:rowOff>
                  </to>
                </anchor>
              </controlPr>
            </control>
          </mc:Choice>
        </mc:AlternateContent>
        <mc:AlternateContent xmlns:mc="http://schemas.openxmlformats.org/markup-compatibility/2006">
          <mc:Choice Requires="x14">
            <control shapeId="9249" r:id="rId28" name="Check Box 33">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9250" r:id="rId29" name="Check Box 34">
              <controlPr defaultSize="0" autoFill="0" autoLine="0" autoPict="0">
                <anchor moveWithCells="1">
                  <from>
                    <xdr:col>2</xdr:col>
                    <xdr:colOff>266700</xdr:colOff>
                    <xdr:row>30</xdr:row>
                    <xdr:rowOff>28575</xdr:rowOff>
                  </from>
                  <to>
                    <xdr:col>2</xdr:col>
                    <xdr:colOff>657225</xdr:colOff>
                    <xdr:row>30</xdr:row>
                    <xdr:rowOff>171450</xdr:rowOff>
                  </to>
                </anchor>
              </controlPr>
            </control>
          </mc:Choice>
        </mc:AlternateContent>
        <mc:AlternateContent xmlns:mc="http://schemas.openxmlformats.org/markup-compatibility/2006">
          <mc:Choice Requires="x14">
            <control shapeId="9251" r:id="rId30" name="Check Box 35">
              <controlPr defaultSize="0" autoFill="0" autoLine="0" autoPict="0">
                <anchor moveWithCells="1">
                  <from>
                    <xdr:col>2</xdr:col>
                    <xdr:colOff>266700</xdr:colOff>
                    <xdr:row>30</xdr:row>
                    <xdr:rowOff>28575</xdr:rowOff>
                  </from>
                  <to>
                    <xdr:col>2</xdr:col>
                    <xdr:colOff>657225</xdr:colOff>
                    <xdr:row>30</xdr:row>
                    <xdr:rowOff>171450</xdr:rowOff>
                  </to>
                </anchor>
              </controlPr>
            </control>
          </mc:Choice>
        </mc:AlternateContent>
        <mc:AlternateContent xmlns:mc="http://schemas.openxmlformats.org/markup-compatibility/2006">
          <mc:Choice Requires="x14">
            <control shapeId="9252" r:id="rId31" name="Check Box 36">
              <controlPr defaultSize="0" autoFill="0" autoLine="0" autoPict="0">
                <anchor moveWithCells="1">
                  <from>
                    <xdr:col>2</xdr:col>
                    <xdr:colOff>266700</xdr:colOff>
                    <xdr:row>39</xdr:row>
                    <xdr:rowOff>28575</xdr:rowOff>
                  </from>
                  <to>
                    <xdr:col>2</xdr:col>
                    <xdr:colOff>657225</xdr:colOff>
                    <xdr:row>39</xdr:row>
                    <xdr:rowOff>171450</xdr:rowOff>
                  </to>
                </anchor>
              </controlPr>
            </control>
          </mc:Choice>
        </mc:AlternateContent>
        <mc:AlternateContent xmlns:mc="http://schemas.openxmlformats.org/markup-compatibility/2006">
          <mc:Choice Requires="x14">
            <control shapeId="9253" r:id="rId32" name="Check Box 37">
              <controlPr defaultSize="0" autoFill="0" autoLine="0" autoPict="0">
                <anchor moveWithCells="1">
                  <from>
                    <xdr:col>2</xdr:col>
                    <xdr:colOff>266700</xdr:colOff>
                    <xdr:row>40</xdr:row>
                    <xdr:rowOff>28575</xdr:rowOff>
                  </from>
                  <to>
                    <xdr:col>2</xdr:col>
                    <xdr:colOff>657225</xdr:colOff>
                    <xdr:row>40</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N53"/>
  <sheetViews>
    <sheetView topLeftCell="A34" zoomScale="90" zoomScaleNormal="90" workbookViewId="0">
      <selection activeCell="D59" sqref="D59"/>
    </sheetView>
  </sheetViews>
  <sheetFormatPr baseColWidth="10" defaultColWidth="9.140625" defaultRowHeight="15" x14ac:dyDescent="0.25"/>
  <cols>
    <col min="1" max="1" width="9.140625" style="3"/>
    <col min="2" max="2" width="67.28515625" style="3" customWidth="1"/>
    <col min="3" max="3" width="11.42578125" style="3" customWidth="1"/>
    <col min="4" max="4" width="54.42578125" style="3" customWidth="1"/>
    <col min="5" max="5" width="9.140625" style="3" hidden="1" customWidth="1"/>
    <col min="6" max="6" width="9.85546875" style="3" customWidth="1"/>
    <col min="7" max="7" width="9.140625" style="3"/>
    <col min="8" max="8" width="55.42578125" style="3" customWidth="1"/>
    <col min="9" max="16384" width="9.140625" style="3"/>
  </cols>
  <sheetData>
    <row r="1" spans="1:14" ht="18.75" x14ac:dyDescent="0.3">
      <c r="A1" s="2"/>
      <c r="B1" s="28"/>
      <c r="C1" s="29"/>
      <c r="D1" s="2"/>
      <c r="E1" s="2"/>
      <c r="F1" s="2"/>
      <c r="G1" s="2"/>
      <c r="H1" s="2"/>
      <c r="I1" s="2"/>
      <c r="J1" s="2"/>
      <c r="K1" s="2"/>
      <c r="L1" s="2"/>
      <c r="M1" s="2"/>
      <c r="N1" s="2"/>
    </row>
    <row r="2" spans="1:14" x14ac:dyDescent="0.25">
      <c r="A2" s="2"/>
      <c r="B2" s="2"/>
      <c r="C2" s="2"/>
      <c r="D2" s="2"/>
      <c r="E2" s="2"/>
      <c r="F2" s="2"/>
      <c r="G2" s="2"/>
      <c r="H2" s="2"/>
      <c r="I2" s="2"/>
      <c r="J2" s="2"/>
      <c r="K2" s="2"/>
      <c r="L2" s="2"/>
      <c r="M2" s="2"/>
      <c r="N2" s="2"/>
    </row>
    <row r="3" spans="1:14" x14ac:dyDescent="0.25">
      <c r="A3" s="2"/>
      <c r="B3" s="2"/>
      <c r="C3" s="2"/>
      <c r="D3" s="2"/>
      <c r="E3" s="2"/>
      <c r="F3" s="2"/>
      <c r="G3" s="2"/>
      <c r="H3" s="2"/>
      <c r="I3" s="2"/>
      <c r="J3" s="2"/>
      <c r="K3" s="2"/>
      <c r="L3" s="2"/>
      <c r="M3" s="2"/>
      <c r="N3" s="2"/>
    </row>
    <row r="4" spans="1:14" x14ac:dyDescent="0.25">
      <c r="A4" s="2"/>
      <c r="B4" s="2"/>
      <c r="C4" s="2"/>
      <c r="D4" s="2"/>
      <c r="E4" s="2"/>
      <c r="F4" s="2"/>
      <c r="G4" s="2"/>
      <c r="H4" s="2"/>
      <c r="I4" s="2"/>
      <c r="J4" s="2"/>
      <c r="K4" s="2"/>
      <c r="L4" s="2"/>
      <c r="M4" s="2"/>
      <c r="N4" s="2"/>
    </row>
    <row r="5" spans="1:14" x14ac:dyDescent="0.25">
      <c r="A5" s="2"/>
      <c r="B5" s="2"/>
      <c r="C5" s="2"/>
      <c r="D5" s="2"/>
      <c r="E5" s="2"/>
      <c r="F5" s="2"/>
      <c r="G5" s="2"/>
      <c r="H5" s="2"/>
      <c r="I5" s="2"/>
      <c r="J5" s="2"/>
      <c r="K5" s="2"/>
      <c r="L5" s="2"/>
      <c r="M5" s="2"/>
      <c r="N5" s="2"/>
    </row>
    <row r="6" spans="1:14" ht="15.75" thickBot="1" x14ac:dyDescent="0.3">
      <c r="A6" s="27"/>
      <c r="B6" s="27"/>
      <c r="C6" s="27"/>
      <c r="D6" s="27"/>
      <c r="E6" s="27"/>
      <c r="F6" s="27"/>
      <c r="G6" s="27"/>
      <c r="H6" s="27"/>
      <c r="I6" s="27"/>
      <c r="J6" s="27"/>
      <c r="K6" s="405"/>
      <c r="L6" s="405"/>
      <c r="M6" s="405"/>
      <c r="N6" s="405"/>
    </row>
    <row r="7" spans="1:14" ht="21.75" thickTop="1" x14ac:dyDescent="0.35">
      <c r="A7" s="2"/>
      <c r="B7" s="113" t="s">
        <v>17</v>
      </c>
      <c r="C7" s="5"/>
      <c r="D7" s="5"/>
      <c r="E7" s="5"/>
      <c r="F7" s="5"/>
      <c r="G7" s="5"/>
      <c r="H7" s="5"/>
      <c r="I7" s="2"/>
      <c r="J7" s="2"/>
      <c r="K7" s="2"/>
      <c r="L7" s="2"/>
      <c r="M7" s="2"/>
      <c r="N7" s="2"/>
    </row>
    <row r="8" spans="1:14" ht="15.75" x14ac:dyDescent="0.3">
      <c r="B8" s="112" t="s">
        <v>495</v>
      </c>
      <c r="C8" s="6"/>
      <c r="D8" s="7"/>
      <c r="E8" s="6"/>
      <c r="F8" s="6"/>
      <c r="G8" s="6"/>
    </row>
    <row r="9" spans="1:14" ht="15.75" x14ac:dyDescent="0.3">
      <c r="B9" s="6"/>
      <c r="C9" s="6"/>
      <c r="D9" s="7"/>
      <c r="E9" s="6"/>
      <c r="F9" s="6"/>
      <c r="G9" s="6"/>
    </row>
    <row r="10" spans="1:14" ht="19.5" x14ac:dyDescent="0.35">
      <c r="B10" s="9" t="s">
        <v>18</v>
      </c>
      <c r="C10" s="6"/>
      <c r="D10" s="7"/>
      <c r="E10" s="6"/>
      <c r="F10" s="6"/>
      <c r="G10" s="6"/>
    </row>
    <row r="11" spans="1:14" ht="16.5" customHeight="1" x14ac:dyDescent="0.25">
      <c r="B11" s="450" t="s">
        <v>0</v>
      </c>
      <c r="C11" s="452" t="s">
        <v>1</v>
      </c>
      <c r="D11" s="452" t="s">
        <v>6</v>
      </c>
      <c r="E11" s="57"/>
      <c r="F11" s="453" t="s">
        <v>2</v>
      </c>
      <c r="G11" s="453" t="s">
        <v>3</v>
      </c>
      <c r="H11" s="430" t="s">
        <v>527</v>
      </c>
    </row>
    <row r="12" spans="1:14" ht="16.5" customHeight="1" x14ac:dyDescent="0.25">
      <c r="B12" s="451"/>
      <c r="C12" s="439"/>
      <c r="D12" s="439"/>
      <c r="E12" s="11"/>
      <c r="F12" s="441"/>
      <c r="G12" s="441"/>
      <c r="H12" s="431"/>
    </row>
    <row r="13" spans="1:14" ht="31.5" x14ac:dyDescent="0.3">
      <c r="B13" s="63" t="s">
        <v>502</v>
      </c>
      <c r="C13" s="23"/>
      <c r="D13" s="309" t="s">
        <v>64</v>
      </c>
      <c r="E13" s="72" t="b">
        <v>0</v>
      </c>
      <c r="F13" s="73">
        <f>IF(E13,1,0)</f>
        <v>0</v>
      </c>
      <c r="G13" s="73">
        <v>1</v>
      </c>
      <c r="H13" s="58"/>
    </row>
    <row r="14" spans="1:14" ht="32.25" x14ac:dyDescent="0.35">
      <c r="A14" s="8"/>
      <c r="B14" s="63" t="s">
        <v>503</v>
      </c>
      <c r="C14" s="23"/>
      <c r="D14" s="103"/>
      <c r="E14" s="72" t="b">
        <v>0</v>
      </c>
      <c r="F14" s="73">
        <f t="shared" ref="F14:F15" si="0">IF(E14,1,0)</f>
        <v>0</v>
      </c>
      <c r="G14" s="73">
        <v>1</v>
      </c>
      <c r="H14" s="58"/>
    </row>
    <row r="15" spans="1:14" ht="31.5" x14ac:dyDescent="0.3">
      <c r="B15" s="64" t="s">
        <v>504</v>
      </c>
      <c r="C15" s="59"/>
      <c r="D15" s="316" t="s">
        <v>25</v>
      </c>
      <c r="E15" s="83" t="b">
        <v>0</v>
      </c>
      <c r="F15" s="84">
        <f t="shared" si="0"/>
        <v>0</v>
      </c>
      <c r="G15" s="84">
        <v>1</v>
      </c>
      <c r="H15" s="60"/>
    </row>
    <row r="16" spans="1:14" x14ac:dyDescent="0.25">
      <c r="F16" s="14">
        <f>SUM(F13:F15)</f>
        <v>0</v>
      </c>
      <c r="G16" s="14">
        <f>SUM(G13:G15)</f>
        <v>3</v>
      </c>
      <c r="H16" s="25">
        <f>F16/G16</f>
        <v>0</v>
      </c>
    </row>
    <row r="17" spans="2:8" ht="19.5" x14ac:dyDescent="0.35">
      <c r="B17" s="9" t="s">
        <v>65</v>
      </c>
      <c r="D17" s="129"/>
    </row>
    <row r="18" spans="2:8" ht="15.75" customHeight="1" x14ac:dyDescent="0.25">
      <c r="B18" s="446" t="s">
        <v>0</v>
      </c>
      <c r="C18" s="448" t="s">
        <v>1</v>
      </c>
      <c r="D18" s="448" t="s">
        <v>6</v>
      </c>
      <c r="E18" s="66"/>
      <c r="F18" s="449" t="s">
        <v>2</v>
      </c>
      <c r="G18" s="449" t="s">
        <v>3</v>
      </c>
      <c r="H18" s="430" t="s">
        <v>527</v>
      </c>
    </row>
    <row r="19" spans="2:8" ht="16.5" customHeight="1" x14ac:dyDescent="0.25">
      <c r="B19" s="447"/>
      <c r="C19" s="439"/>
      <c r="D19" s="439"/>
      <c r="E19" s="11"/>
      <c r="F19" s="441"/>
      <c r="G19" s="441"/>
      <c r="H19" s="431"/>
    </row>
    <row r="20" spans="2:8" ht="32.25" customHeight="1" x14ac:dyDescent="0.25">
      <c r="B20" s="67" t="s">
        <v>23</v>
      </c>
      <c r="C20" s="23"/>
      <c r="D20" s="315" t="s">
        <v>66</v>
      </c>
      <c r="E20" s="72" t="b">
        <v>1</v>
      </c>
      <c r="F20" s="73">
        <f>IF(E20,1,0)</f>
        <v>1</v>
      </c>
      <c r="G20" s="73">
        <v>1</v>
      </c>
      <c r="H20" s="68"/>
    </row>
    <row r="21" spans="2:8" ht="31.5" x14ac:dyDescent="0.3">
      <c r="B21" s="69" t="s">
        <v>496</v>
      </c>
      <c r="C21" s="23"/>
      <c r="D21" s="65" t="s">
        <v>67</v>
      </c>
      <c r="E21" s="72" t="b">
        <v>0</v>
      </c>
      <c r="F21" s="73">
        <f t="shared" ref="F21:F22" si="1">IF(E21,1,0)</f>
        <v>0</v>
      </c>
      <c r="G21" s="73">
        <v>1</v>
      </c>
      <c r="H21" s="68"/>
    </row>
    <row r="22" spans="2:8" ht="15.75" x14ac:dyDescent="0.3">
      <c r="B22" s="148" t="s">
        <v>68</v>
      </c>
      <c r="C22" s="70"/>
      <c r="D22" s="126" t="s">
        <v>69</v>
      </c>
      <c r="E22" s="74" t="b">
        <v>0</v>
      </c>
      <c r="F22" s="75">
        <f t="shared" si="1"/>
        <v>0</v>
      </c>
      <c r="G22" s="75">
        <v>1</v>
      </c>
      <c r="H22" s="71"/>
    </row>
    <row r="23" spans="2:8" ht="15.75" x14ac:dyDescent="0.3">
      <c r="B23" s="6"/>
      <c r="F23" s="14">
        <f>SUM(F20:F22)</f>
        <v>1</v>
      </c>
      <c r="G23" s="14">
        <f>SUM(G20:G22)</f>
        <v>3</v>
      </c>
      <c r="H23" s="25">
        <f>F23/G23</f>
        <v>0.33333333333333331</v>
      </c>
    </row>
    <row r="24" spans="2:8" ht="19.5" x14ac:dyDescent="0.35">
      <c r="B24" s="9" t="s">
        <v>529</v>
      </c>
      <c r="C24" s="6"/>
      <c r="D24" s="7"/>
      <c r="E24" s="6"/>
      <c r="F24" s="6"/>
      <c r="G24" s="6"/>
    </row>
    <row r="25" spans="2:8" ht="15" customHeight="1" x14ac:dyDescent="0.25">
      <c r="B25" s="454" t="s">
        <v>526</v>
      </c>
      <c r="C25" s="456" t="s">
        <v>1</v>
      </c>
      <c r="D25" s="456" t="s">
        <v>6</v>
      </c>
      <c r="E25" s="85"/>
      <c r="F25" s="457" t="s">
        <v>2</v>
      </c>
      <c r="G25" s="457" t="s">
        <v>3</v>
      </c>
      <c r="H25" s="430" t="s">
        <v>527</v>
      </c>
    </row>
    <row r="26" spans="2:8" ht="18.75" customHeight="1" x14ac:dyDescent="0.25">
      <c r="B26" s="455"/>
      <c r="C26" s="439"/>
      <c r="D26" s="439"/>
      <c r="E26" s="11"/>
      <c r="F26" s="441"/>
      <c r="G26" s="441"/>
      <c r="H26" s="431"/>
    </row>
    <row r="27" spans="2:8" ht="31.5" x14ac:dyDescent="0.3">
      <c r="B27" s="86" t="s">
        <v>34</v>
      </c>
      <c r="C27" s="23"/>
      <c r="D27" s="309"/>
      <c r="E27" s="72" t="b">
        <v>0</v>
      </c>
      <c r="F27" s="73">
        <f>IF(E27,1,0)</f>
        <v>0</v>
      </c>
      <c r="G27" s="73">
        <v>1</v>
      </c>
      <c r="H27" s="87"/>
    </row>
    <row r="28" spans="2:8" ht="31.5" x14ac:dyDescent="0.3">
      <c r="B28" s="86" t="s">
        <v>35</v>
      </c>
      <c r="C28" s="23"/>
      <c r="D28" s="317" t="s">
        <v>501</v>
      </c>
      <c r="E28" s="72" t="b">
        <v>0</v>
      </c>
      <c r="F28" s="73">
        <f t="shared" ref="F28:F31" si="2">IF(E28,1,0)</f>
        <v>0</v>
      </c>
      <c r="G28" s="73">
        <v>1</v>
      </c>
      <c r="H28" s="87"/>
    </row>
    <row r="29" spans="2:8" ht="31.5" x14ac:dyDescent="0.3">
      <c r="B29" s="86" t="s">
        <v>36</v>
      </c>
      <c r="C29" s="23"/>
      <c r="D29" s="103"/>
      <c r="E29" s="72" t="b">
        <v>1</v>
      </c>
      <c r="F29" s="73">
        <f t="shared" si="2"/>
        <v>1</v>
      </c>
      <c r="G29" s="73">
        <v>1</v>
      </c>
      <c r="H29" s="87"/>
    </row>
    <row r="30" spans="2:8" ht="31.5" x14ac:dyDescent="0.3">
      <c r="B30" s="86" t="s">
        <v>555</v>
      </c>
      <c r="C30" s="23"/>
      <c r="D30" s="103"/>
      <c r="E30" s="72" t="b">
        <v>0</v>
      </c>
      <c r="F30" s="73">
        <f t="shared" si="2"/>
        <v>0</v>
      </c>
      <c r="G30" s="73">
        <v>1</v>
      </c>
      <c r="H30" s="87"/>
    </row>
    <row r="31" spans="2:8" ht="31.5" x14ac:dyDescent="0.3">
      <c r="B31" s="88" t="s">
        <v>505</v>
      </c>
      <c r="C31" s="89"/>
      <c r="D31" s="318"/>
      <c r="E31" s="92" t="b">
        <v>0</v>
      </c>
      <c r="F31" s="93">
        <f t="shared" si="2"/>
        <v>0</v>
      </c>
      <c r="G31" s="93">
        <v>1</v>
      </c>
      <c r="H31" s="90"/>
    </row>
    <row r="32" spans="2:8" x14ac:dyDescent="0.25">
      <c r="F32" s="14">
        <f>SUM(F27:F31)</f>
        <v>1</v>
      </c>
      <c r="G32" s="14">
        <f>SUM(G27:G31)</f>
        <v>5</v>
      </c>
      <c r="H32" s="25">
        <f>F32/G32</f>
        <v>0.2</v>
      </c>
    </row>
    <row r="33" spans="2:8" ht="19.5" x14ac:dyDescent="0.35">
      <c r="B33" s="9" t="s">
        <v>24</v>
      </c>
      <c r="C33" s="37"/>
    </row>
    <row r="34" spans="2:8" ht="16.5" customHeight="1" x14ac:dyDescent="0.25">
      <c r="B34" s="454" t="s">
        <v>526</v>
      </c>
      <c r="C34" s="444" t="s">
        <v>1</v>
      </c>
      <c r="D34" s="444" t="s">
        <v>6</v>
      </c>
      <c r="E34" s="30"/>
      <c r="F34" s="445" t="s">
        <v>2</v>
      </c>
      <c r="G34" s="445" t="s">
        <v>3</v>
      </c>
      <c r="H34" s="430" t="s">
        <v>527</v>
      </c>
    </row>
    <row r="35" spans="2:8" ht="15.75" customHeight="1" x14ac:dyDescent="0.25">
      <c r="B35" s="455"/>
      <c r="C35" s="439"/>
      <c r="D35" s="439"/>
      <c r="E35" s="11"/>
      <c r="F35" s="441"/>
      <c r="G35" s="441"/>
      <c r="H35" s="431"/>
    </row>
    <row r="36" spans="2:8" ht="63" x14ac:dyDescent="0.3">
      <c r="B36" s="54" t="s">
        <v>506</v>
      </c>
      <c r="C36" s="23"/>
      <c r="D36" s="12"/>
      <c r="E36" s="72" t="b">
        <v>1</v>
      </c>
      <c r="F36" s="73">
        <f t="shared" ref="F36:F37" si="3">IF(E36,1,0)</f>
        <v>1</v>
      </c>
      <c r="G36" s="73">
        <v>1</v>
      </c>
      <c r="H36" s="32"/>
    </row>
    <row r="37" spans="2:8" ht="47.25" x14ac:dyDescent="0.3">
      <c r="B37" s="91" t="s">
        <v>37</v>
      </c>
      <c r="C37" s="34"/>
      <c r="D37" s="35"/>
      <c r="E37" s="78" t="b">
        <v>1</v>
      </c>
      <c r="F37" s="79">
        <f t="shared" si="3"/>
        <v>1</v>
      </c>
      <c r="G37" s="79">
        <v>1</v>
      </c>
      <c r="H37" s="36"/>
    </row>
    <row r="38" spans="2:8" x14ac:dyDescent="0.25">
      <c r="F38" s="14">
        <f>SUM(F36:F37)</f>
        <v>2</v>
      </c>
      <c r="G38" s="14">
        <f>SUM(G36:G37)</f>
        <v>2</v>
      </c>
      <c r="H38" s="25">
        <f>F38/G38</f>
        <v>1</v>
      </c>
    </row>
    <row r="39" spans="2:8" ht="19.5" x14ac:dyDescent="0.35">
      <c r="B39" s="9" t="s">
        <v>528</v>
      </c>
      <c r="C39" s="37"/>
    </row>
    <row r="40" spans="2:8" x14ac:dyDescent="0.25">
      <c r="B40" s="436" t="s">
        <v>526</v>
      </c>
      <c r="C40" s="438" t="s">
        <v>1</v>
      </c>
      <c r="D40" s="438" t="s">
        <v>6</v>
      </c>
      <c r="E40" s="44"/>
      <c r="F40" s="440" t="s">
        <v>2</v>
      </c>
      <c r="G40" s="440" t="s">
        <v>3</v>
      </c>
      <c r="H40" s="430" t="s">
        <v>527</v>
      </c>
    </row>
    <row r="41" spans="2:8" ht="18" customHeight="1" x14ac:dyDescent="0.25">
      <c r="B41" s="437"/>
      <c r="C41" s="439"/>
      <c r="D41" s="439"/>
      <c r="E41" s="11"/>
      <c r="F41" s="441"/>
      <c r="G41" s="441"/>
      <c r="H41" s="431"/>
    </row>
    <row r="42" spans="2:8" ht="31.5" x14ac:dyDescent="0.3">
      <c r="B42" s="62" t="s">
        <v>38</v>
      </c>
      <c r="C42" s="23"/>
      <c r="D42" s="315" t="s">
        <v>500</v>
      </c>
      <c r="E42" s="12" t="b">
        <v>0</v>
      </c>
      <c r="F42" s="13">
        <f t="shared" ref="F42:F46" si="4">IF(E42,1,0)</f>
        <v>0</v>
      </c>
      <c r="G42" s="13">
        <v>1</v>
      </c>
      <c r="H42" s="46"/>
    </row>
    <row r="43" spans="2:8" ht="31.5" x14ac:dyDescent="0.3">
      <c r="B43" s="62" t="s">
        <v>39</v>
      </c>
      <c r="C43" s="23"/>
      <c r="D43" s="315" t="s">
        <v>499</v>
      </c>
      <c r="E43" s="12" t="b">
        <v>0</v>
      </c>
      <c r="F43" s="13">
        <f t="shared" si="4"/>
        <v>0</v>
      </c>
      <c r="G43" s="13">
        <v>1</v>
      </c>
      <c r="H43" s="46"/>
    </row>
    <row r="44" spans="2:8" ht="31.5" x14ac:dyDescent="0.3">
      <c r="B44" s="62" t="s">
        <v>41</v>
      </c>
      <c r="C44" s="23"/>
      <c r="D44" s="140"/>
      <c r="E44" s="12" t="b">
        <v>1</v>
      </c>
      <c r="F44" s="13">
        <f t="shared" si="4"/>
        <v>1</v>
      </c>
      <c r="G44" s="13">
        <v>1</v>
      </c>
      <c r="H44" s="46"/>
    </row>
    <row r="45" spans="2:8" ht="31.5" x14ac:dyDescent="0.3">
      <c r="B45" s="62" t="s">
        <v>88</v>
      </c>
      <c r="C45" s="23"/>
      <c r="D45" s="140"/>
      <c r="E45" s="12" t="b">
        <v>1</v>
      </c>
      <c r="F45" s="13">
        <f t="shared" si="4"/>
        <v>1</v>
      </c>
      <c r="G45" s="13">
        <v>1</v>
      </c>
      <c r="H45" s="46"/>
    </row>
    <row r="46" spans="2:8" ht="31.5" x14ac:dyDescent="0.3">
      <c r="B46" s="53" t="s">
        <v>89</v>
      </c>
      <c r="C46" s="131"/>
      <c r="D46" s="319" t="s">
        <v>90</v>
      </c>
      <c r="E46" s="48" t="b">
        <v>1</v>
      </c>
      <c r="F46" s="49">
        <f t="shared" si="4"/>
        <v>1</v>
      </c>
      <c r="G46" s="49">
        <v>1</v>
      </c>
      <c r="H46" s="132"/>
    </row>
    <row r="47" spans="2:8" x14ac:dyDescent="0.25">
      <c r="F47" s="14">
        <f>SUM(F42:F46)</f>
        <v>3</v>
      </c>
      <c r="G47" s="14">
        <f>SUM(G42:G46)</f>
        <v>5</v>
      </c>
      <c r="H47" s="25">
        <f>F47/G47</f>
        <v>0.6</v>
      </c>
    </row>
    <row r="48" spans="2:8" ht="19.5" x14ac:dyDescent="0.35">
      <c r="B48" s="9" t="s">
        <v>63</v>
      </c>
      <c r="C48" s="37"/>
    </row>
    <row r="49" spans="2:8" x14ac:dyDescent="0.25">
      <c r="B49" s="454" t="s">
        <v>526</v>
      </c>
      <c r="C49" s="442" t="s">
        <v>1</v>
      </c>
      <c r="D49" s="442" t="s">
        <v>6</v>
      </c>
      <c r="E49" s="38"/>
      <c r="F49" s="443" t="s">
        <v>2</v>
      </c>
      <c r="G49" s="443" t="s">
        <v>3</v>
      </c>
      <c r="H49" s="430" t="s">
        <v>527</v>
      </c>
    </row>
    <row r="50" spans="2:8" ht="17.25" customHeight="1" x14ac:dyDescent="0.25">
      <c r="B50" s="455"/>
      <c r="C50" s="439"/>
      <c r="D50" s="439"/>
      <c r="E50" s="11"/>
      <c r="F50" s="441"/>
      <c r="G50" s="441"/>
      <c r="H50" s="431"/>
    </row>
    <row r="51" spans="2:8" ht="15.75" x14ac:dyDescent="0.3">
      <c r="B51" s="346" t="s">
        <v>40</v>
      </c>
      <c r="C51" s="347"/>
      <c r="D51" s="348" t="s">
        <v>498</v>
      </c>
      <c r="E51" s="349" t="b">
        <v>0</v>
      </c>
      <c r="F51" s="350">
        <f t="shared" ref="F51:F52" si="5">IF(E51,1,0)</f>
        <v>0</v>
      </c>
      <c r="G51" s="350">
        <v>1</v>
      </c>
      <c r="H51" s="351"/>
    </row>
    <row r="52" spans="2:8" ht="31.5" x14ac:dyDescent="0.3">
      <c r="B52" s="310" t="s">
        <v>556</v>
      </c>
      <c r="C52" s="24"/>
      <c r="D52" s="352" t="s">
        <v>497</v>
      </c>
      <c r="E52" s="313" t="b">
        <v>0</v>
      </c>
      <c r="F52" s="314">
        <f t="shared" si="5"/>
        <v>0</v>
      </c>
      <c r="G52" s="314">
        <v>1</v>
      </c>
      <c r="H52" s="353"/>
    </row>
    <row r="53" spans="2:8" x14ac:dyDescent="0.25">
      <c r="F53" s="14">
        <f>SUM(F51:F52)</f>
        <v>0</v>
      </c>
      <c r="G53" s="14">
        <f>SUM(G51:G52)</f>
        <v>2</v>
      </c>
      <c r="H53" s="25">
        <f>F53/G53</f>
        <v>0</v>
      </c>
    </row>
  </sheetData>
  <mergeCells count="36">
    <mergeCell ref="B34:B35"/>
    <mergeCell ref="H40:H41"/>
    <mergeCell ref="H49:H50"/>
    <mergeCell ref="B49:B50"/>
    <mergeCell ref="C49:C50"/>
    <mergeCell ref="D49:D50"/>
    <mergeCell ref="F49:F50"/>
    <mergeCell ref="G49:G50"/>
    <mergeCell ref="B40:B41"/>
    <mergeCell ref="C40:C41"/>
    <mergeCell ref="D40:D41"/>
    <mergeCell ref="F40:F41"/>
    <mergeCell ref="G40:G41"/>
    <mergeCell ref="C34:C35"/>
    <mergeCell ref="D34:D35"/>
    <mergeCell ref="F34:F35"/>
    <mergeCell ref="G34:G35"/>
    <mergeCell ref="H11:H12"/>
    <mergeCell ref="H25:H26"/>
    <mergeCell ref="H18:H19"/>
    <mergeCell ref="H34:H35"/>
    <mergeCell ref="G18:G19"/>
    <mergeCell ref="G11:G12"/>
    <mergeCell ref="B25:B26"/>
    <mergeCell ref="C25:C26"/>
    <mergeCell ref="D25:D26"/>
    <mergeCell ref="F25:F26"/>
    <mergeCell ref="G25:G26"/>
    <mergeCell ref="B18:B19"/>
    <mergeCell ref="C18:C19"/>
    <mergeCell ref="D18:D19"/>
    <mergeCell ref="F18:F19"/>
    <mergeCell ref="B11:B12"/>
    <mergeCell ref="C11:C12"/>
    <mergeCell ref="D11:D12"/>
    <mergeCell ref="F11:F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265" r:id="rId3" name="Check Box 1">
              <controlPr defaultSize="0" autoFill="0" autoLine="0" autoPict="0">
                <anchor moveWithCells="1">
                  <from>
                    <xdr:col>2</xdr:col>
                    <xdr:colOff>266700</xdr:colOff>
                    <xdr:row>12</xdr:row>
                    <xdr:rowOff>28575</xdr:rowOff>
                  </from>
                  <to>
                    <xdr:col>2</xdr:col>
                    <xdr:colOff>657225</xdr:colOff>
                    <xdr:row>12</xdr:row>
                    <xdr:rowOff>171450</xdr:rowOff>
                  </to>
                </anchor>
              </controlPr>
            </control>
          </mc:Choice>
        </mc:AlternateContent>
        <mc:AlternateContent xmlns:mc="http://schemas.openxmlformats.org/markup-compatibility/2006">
          <mc:Choice Requires="x14">
            <control shapeId="11266" r:id="rId4" name="Check Box 2">
              <controlPr defaultSize="0" autoFill="0" autoLine="0" autoPict="0">
                <anchor moveWithCells="1">
                  <from>
                    <xdr:col>2</xdr:col>
                    <xdr:colOff>266700</xdr:colOff>
                    <xdr:row>13</xdr:row>
                    <xdr:rowOff>28575</xdr:rowOff>
                  </from>
                  <to>
                    <xdr:col>2</xdr:col>
                    <xdr:colOff>657225</xdr:colOff>
                    <xdr:row>13</xdr:row>
                    <xdr:rowOff>171450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2</xdr:col>
                    <xdr:colOff>266700</xdr:colOff>
                    <xdr:row>14</xdr:row>
                    <xdr:rowOff>28575</xdr:rowOff>
                  </from>
                  <to>
                    <xdr:col>2</xdr:col>
                    <xdr:colOff>657225</xdr:colOff>
                    <xdr:row>14</xdr:row>
                    <xdr:rowOff>171450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2</xdr:col>
                    <xdr:colOff>266700</xdr:colOff>
                    <xdr:row>19</xdr:row>
                    <xdr:rowOff>28575</xdr:rowOff>
                  </from>
                  <to>
                    <xdr:col>2</xdr:col>
                    <xdr:colOff>657225</xdr:colOff>
                    <xdr:row>19</xdr:row>
                    <xdr:rowOff>171450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2</xdr:col>
                    <xdr:colOff>266700</xdr:colOff>
                    <xdr:row>20</xdr:row>
                    <xdr:rowOff>28575</xdr:rowOff>
                  </from>
                  <to>
                    <xdr:col>2</xdr:col>
                    <xdr:colOff>657225</xdr:colOff>
                    <xdr:row>20</xdr:row>
                    <xdr:rowOff>171450</xdr:rowOff>
                  </to>
                </anchor>
              </controlPr>
            </control>
          </mc:Choice>
        </mc:AlternateContent>
        <mc:AlternateContent xmlns:mc="http://schemas.openxmlformats.org/markup-compatibility/2006">
          <mc:Choice Requires="x14">
            <control shapeId="11278" r:id="rId8" name="Check Box 14">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mc:AlternateContent xmlns:mc="http://schemas.openxmlformats.org/markup-compatibility/2006">
          <mc:Choice Requires="x14">
            <control shapeId="11279" r:id="rId9" name="Check Box 15">
              <controlPr defaultSize="0" autoFill="0" autoLine="0" autoPict="0">
                <anchor moveWithCells="1">
                  <from>
                    <xdr:col>2</xdr:col>
                    <xdr:colOff>266700</xdr:colOff>
                    <xdr:row>36</xdr:row>
                    <xdr:rowOff>28575</xdr:rowOff>
                  </from>
                  <to>
                    <xdr:col>2</xdr:col>
                    <xdr:colOff>657225</xdr:colOff>
                    <xdr:row>36</xdr:row>
                    <xdr:rowOff>171450</xdr:rowOff>
                  </to>
                </anchor>
              </controlPr>
            </control>
          </mc:Choice>
        </mc:AlternateContent>
        <mc:AlternateContent xmlns:mc="http://schemas.openxmlformats.org/markup-compatibility/2006">
          <mc:Choice Requires="x14">
            <control shapeId="11290" r:id="rId10" name="Check Box 26">
              <controlPr defaultSize="0" autoFill="0" autoLine="0" autoPict="0">
                <anchor moveWithCells="1">
                  <from>
                    <xdr:col>2</xdr:col>
                    <xdr:colOff>266700</xdr:colOff>
                    <xdr:row>21</xdr:row>
                    <xdr:rowOff>28575</xdr:rowOff>
                  </from>
                  <to>
                    <xdr:col>2</xdr:col>
                    <xdr:colOff>657225</xdr:colOff>
                    <xdr:row>21</xdr:row>
                    <xdr:rowOff>171450</xdr:rowOff>
                  </to>
                </anchor>
              </controlPr>
            </control>
          </mc:Choice>
        </mc:AlternateContent>
        <mc:AlternateContent xmlns:mc="http://schemas.openxmlformats.org/markup-compatibility/2006">
          <mc:Choice Requires="x14">
            <control shapeId="11296" r:id="rId11" name="Check Box 32">
              <controlPr defaultSize="0" autoFill="0" autoLine="0" autoPict="0">
                <anchor moveWithCells="1">
                  <from>
                    <xdr:col>2</xdr:col>
                    <xdr:colOff>266700</xdr:colOff>
                    <xdr:row>41</xdr:row>
                    <xdr:rowOff>28575</xdr:rowOff>
                  </from>
                  <to>
                    <xdr:col>2</xdr:col>
                    <xdr:colOff>657225</xdr:colOff>
                    <xdr:row>41</xdr:row>
                    <xdr:rowOff>171450</xdr:rowOff>
                  </to>
                </anchor>
              </controlPr>
            </control>
          </mc:Choice>
        </mc:AlternateContent>
        <mc:AlternateContent xmlns:mc="http://schemas.openxmlformats.org/markup-compatibility/2006">
          <mc:Choice Requires="x14">
            <control shapeId="11297" r:id="rId12" name="Check Box 33">
              <controlPr defaultSize="0" autoFill="0" autoLine="0" autoPict="0">
                <anchor moveWithCells="1">
                  <from>
                    <xdr:col>2</xdr:col>
                    <xdr:colOff>266700</xdr:colOff>
                    <xdr:row>42</xdr:row>
                    <xdr:rowOff>28575</xdr:rowOff>
                  </from>
                  <to>
                    <xdr:col>2</xdr:col>
                    <xdr:colOff>657225</xdr:colOff>
                    <xdr:row>42</xdr:row>
                    <xdr:rowOff>171450</xdr:rowOff>
                  </to>
                </anchor>
              </controlPr>
            </control>
          </mc:Choice>
        </mc:AlternateContent>
        <mc:AlternateContent xmlns:mc="http://schemas.openxmlformats.org/markup-compatibility/2006">
          <mc:Choice Requires="x14">
            <control shapeId="11298" r:id="rId13" name="Check Box 34">
              <controlPr defaultSize="0" autoFill="0" autoLine="0" autoPict="0">
                <anchor moveWithCells="1">
                  <from>
                    <xdr:col>2</xdr:col>
                    <xdr:colOff>266700</xdr:colOff>
                    <xdr:row>43</xdr:row>
                    <xdr:rowOff>28575</xdr:rowOff>
                  </from>
                  <to>
                    <xdr:col>2</xdr:col>
                    <xdr:colOff>657225</xdr:colOff>
                    <xdr:row>43</xdr:row>
                    <xdr:rowOff>171450</xdr:rowOff>
                  </to>
                </anchor>
              </controlPr>
            </control>
          </mc:Choice>
        </mc:AlternateContent>
        <mc:AlternateContent xmlns:mc="http://schemas.openxmlformats.org/markup-compatibility/2006">
          <mc:Choice Requires="x14">
            <control shapeId="11301" r:id="rId14" name="Check Box 37">
              <controlPr defaultSize="0" autoFill="0" autoLine="0" autoPict="0">
                <anchor moveWithCells="1">
                  <from>
                    <xdr:col>2</xdr:col>
                    <xdr:colOff>266700</xdr:colOff>
                    <xdr:row>45</xdr:row>
                    <xdr:rowOff>28575</xdr:rowOff>
                  </from>
                  <to>
                    <xdr:col>2</xdr:col>
                    <xdr:colOff>657225</xdr:colOff>
                    <xdr:row>45</xdr:row>
                    <xdr:rowOff>171450</xdr:rowOff>
                  </to>
                </anchor>
              </controlPr>
            </control>
          </mc:Choice>
        </mc:AlternateContent>
        <mc:AlternateContent xmlns:mc="http://schemas.openxmlformats.org/markup-compatibility/2006">
          <mc:Choice Requires="x14">
            <control shapeId="11310" r:id="rId15" name="Check Box 46">
              <controlPr defaultSize="0" autoFill="0" autoLine="0" autoPict="0">
                <anchor moveWithCells="1">
                  <from>
                    <xdr:col>2</xdr:col>
                    <xdr:colOff>266700</xdr:colOff>
                    <xdr:row>50</xdr:row>
                    <xdr:rowOff>28575</xdr:rowOff>
                  </from>
                  <to>
                    <xdr:col>2</xdr:col>
                    <xdr:colOff>657225</xdr:colOff>
                    <xdr:row>50</xdr:row>
                    <xdr:rowOff>171450</xdr:rowOff>
                  </to>
                </anchor>
              </controlPr>
            </control>
          </mc:Choice>
        </mc:AlternateContent>
        <mc:AlternateContent xmlns:mc="http://schemas.openxmlformats.org/markup-compatibility/2006">
          <mc:Choice Requires="x14">
            <control shapeId="11311" r:id="rId16" name="Check Box 47">
              <controlPr defaultSize="0" autoFill="0" autoLine="0" autoPict="0">
                <anchor moveWithCells="1">
                  <from>
                    <xdr:col>2</xdr:col>
                    <xdr:colOff>266700</xdr:colOff>
                    <xdr:row>51</xdr:row>
                    <xdr:rowOff>0</xdr:rowOff>
                  </from>
                  <to>
                    <xdr:col>2</xdr:col>
                    <xdr:colOff>657225</xdr:colOff>
                    <xdr:row>51</xdr:row>
                    <xdr:rowOff>142875</xdr:rowOff>
                  </to>
                </anchor>
              </controlPr>
            </control>
          </mc:Choice>
        </mc:AlternateContent>
        <mc:AlternateContent xmlns:mc="http://schemas.openxmlformats.org/markup-compatibility/2006">
          <mc:Choice Requires="x14">
            <control shapeId="11317" r:id="rId17" name="Check Box 53">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11318" r:id="rId18" name="Check Box 54">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11319" r:id="rId19" name="Check Box 55">
              <controlPr defaultSize="0" autoFill="0" autoLine="0" autoPict="0">
                <anchor moveWithCells="1">
                  <from>
                    <xdr:col>2</xdr:col>
                    <xdr:colOff>266700</xdr:colOff>
                    <xdr:row>28</xdr:row>
                    <xdr:rowOff>28575</xdr:rowOff>
                  </from>
                  <to>
                    <xdr:col>2</xdr:col>
                    <xdr:colOff>657225</xdr:colOff>
                    <xdr:row>28</xdr:row>
                    <xdr:rowOff>171450</xdr:rowOff>
                  </to>
                </anchor>
              </controlPr>
            </control>
          </mc:Choice>
        </mc:AlternateContent>
        <mc:AlternateContent xmlns:mc="http://schemas.openxmlformats.org/markup-compatibility/2006">
          <mc:Choice Requires="x14">
            <control shapeId="11321" r:id="rId20" name="Check Box 57">
              <controlPr defaultSize="0" autoFill="0" autoLine="0" autoPict="0">
                <anchor moveWithCells="1">
                  <from>
                    <xdr:col>2</xdr:col>
                    <xdr:colOff>266700</xdr:colOff>
                    <xdr:row>29</xdr:row>
                    <xdr:rowOff>28575</xdr:rowOff>
                  </from>
                  <to>
                    <xdr:col>2</xdr:col>
                    <xdr:colOff>657225</xdr:colOff>
                    <xdr:row>29</xdr:row>
                    <xdr:rowOff>171450</xdr:rowOff>
                  </to>
                </anchor>
              </controlPr>
            </control>
          </mc:Choice>
        </mc:AlternateContent>
        <mc:AlternateContent xmlns:mc="http://schemas.openxmlformats.org/markup-compatibility/2006">
          <mc:Choice Requires="x14">
            <control shapeId="11322" r:id="rId21" name="Check Box 58">
              <controlPr defaultSize="0" autoFill="0" autoLine="0" autoPict="0">
                <anchor moveWithCells="1">
                  <from>
                    <xdr:col>2</xdr:col>
                    <xdr:colOff>266700</xdr:colOff>
                    <xdr:row>30</xdr:row>
                    <xdr:rowOff>28575</xdr:rowOff>
                  </from>
                  <to>
                    <xdr:col>2</xdr:col>
                    <xdr:colOff>657225</xdr:colOff>
                    <xdr:row>30</xdr:row>
                    <xdr:rowOff>171450</xdr:rowOff>
                  </to>
                </anchor>
              </controlPr>
            </control>
          </mc:Choice>
        </mc:AlternateContent>
        <mc:AlternateContent xmlns:mc="http://schemas.openxmlformats.org/markup-compatibility/2006">
          <mc:Choice Requires="x14">
            <control shapeId="11323" r:id="rId22" name="Check Box 59">
              <controlPr defaultSize="0" autoFill="0" autoLine="0" autoPict="0">
                <anchor moveWithCells="1">
                  <from>
                    <xdr:col>2</xdr:col>
                    <xdr:colOff>266700</xdr:colOff>
                    <xdr:row>44</xdr:row>
                    <xdr:rowOff>28575</xdr:rowOff>
                  </from>
                  <to>
                    <xdr:col>2</xdr:col>
                    <xdr:colOff>657225</xdr:colOff>
                    <xdr:row>44</xdr:row>
                    <xdr:rowOff>171450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79998168889431442"/>
  </sheetPr>
  <dimension ref="A1:N36"/>
  <sheetViews>
    <sheetView topLeftCell="A10" zoomScale="90" zoomScaleNormal="90" workbookViewId="0">
      <selection activeCell="C37" sqref="C37"/>
    </sheetView>
  </sheetViews>
  <sheetFormatPr baseColWidth="10" defaultColWidth="9.140625" defaultRowHeight="15" x14ac:dyDescent="0.25"/>
  <cols>
    <col min="1" max="1" width="9.140625" style="3"/>
    <col min="2" max="2" width="69.5703125" style="3" customWidth="1"/>
    <col min="3" max="3" width="11.42578125" style="3" customWidth="1"/>
    <col min="4" max="4" width="54.42578125" style="3" customWidth="1"/>
    <col min="5" max="5" width="0" style="3" hidden="1" customWidth="1"/>
    <col min="6" max="6" width="10.140625" style="3" customWidth="1"/>
    <col min="7" max="7" width="9.140625" style="3"/>
    <col min="8" max="8" width="55.42578125" style="3" customWidth="1"/>
    <col min="9" max="16384" width="9.140625" style="3"/>
  </cols>
  <sheetData>
    <row r="1" spans="1:14" ht="18.75" x14ac:dyDescent="0.3">
      <c r="A1" s="2"/>
      <c r="B1" s="28"/>
      <c r="C1" s="29"/>
      <c r="D1" s="2"/>
      <c r="E1" s="2"/>
      <c r="F1" s="2"/>
      <c r="G1" s="2"/>
      <c r="H1" s="2"/>
      <c r="I1" s="2"/>
      <c r="J1" s="2"/>
      <c r="K1" s="2"/>
      <c r="L1" s="2"/>
      <c r="M1" s="2"/>
      <c r="N1" s="2"/>
    </row>
    <row r="2" spans="1:14" x14ac:dyDescent="0.25">
      <c r="A2" s="2"/>
      <c r="B2" s="2"/>
      <c r="C2" s="2"/>
      <c r="D2" s="2"/>
      <c r="E2" s="2"/>
      <c r="F2" s="2"/>
      <c r="G2" s="2"/>
      <c r="H2" s="2"/>
      <c r="I2" s="2"/>
      <c r="J2" s="2"/>
      <c r="K2" s="2"/>
      <c r="L2" s="2"/>
      <c r="M2" s="2"/>
      <c r="N2" s="2"/>
    </row>
    <row r="3" spans="1:14" x14ac:dyDescent="0.25">
      <c r="A3" s="2"/>
      <c r="B3" s="2"/>
      <c r="C3" s="2"/>
      <c r="D3" s="2"/>
      <c r="E3" s="2"/>
      <c r="F3" s="2"/>
      <c r="G3" s="2"/>
      <c r="H3" s="2"/>
      <c r="I3" s="2"/>
      <c r="J3" s="2"/>
      <c r="K3" s="2"/>
      <c r="L3" s="2"/>
      <c r="M3" s="2"/>
      <c r="N3" s="2"/>
    </row>
    <row r="4" spans="1:14" x14ac:dyDescent="0.25">
      <c r="A4" s="2"/>
      <c r="B4" s="2"/>
      <c r="C4" s="2"/>
      <c r="D4" s="2"/>
      <c r="E4" s="2"/>
      <c r="F4" s="2"/>
      <c r="G4" s="2"/>
      <c r="H4" s="2"/>
      <c r="I4" s="2"/>
      <c r="J4" s="2"/>
      <c r="K4" s="2"/>
      <c r="L4" s="2"/>
      <c r="M4" s="2"/>
      <c r="N4" s="2"/>
    </row>
    <row r="5" spans="1:14" x14ac:dyDescent="0.25">
      <c r="A5" s="2"/>
      <c r="B5" s="2"/>
      <c r="C5" s="2"/>
      <c r="D5" s="2"/>
      <c r="E5" s="2"/>
      <c r="F5" s="2"/>
      <c r="G5" s="2"/>
      <c r="H5" s="2"/>
      <c r="I5" s="2"/>
      <c r="J5" s="2"/>
      <c r="K5" s="2"/>
      <c r="L5" s="2"/>
      <c r="M5" s="2"/>
      <c r="N5" s="2"/>
    </row>
    <row r="6" spans="1:14" ht="15.75" thickBot="1" x14ac:dyDescent="0.3">
      <c r="A6" s="27"/>
      <c r="B6" s="27"/>
      <c r="C6" s="27"/>
      <c r="D6" s="27"/>
      <c r="E6" s="27"/>
      <c r="F6" s="27"/>
      <c r="G6" s="27"/>
      <c r="H6" s="27"/>
      <c r="I6" s="27"/>
      <c r="J6" s="27"/>
      <c r="K6" s="405"/>
      <c r="L6" s="405"/>
      <c r="M6" s="405"/>
      <c r="N6" s="405"/>
    </row>
    <row r="7" spans="1:14" ht="21.75" thickTop="1" x14ac:dyDescent="0.35">
      <c r="A7" s="2"/>
      <c r="B7" s="113" t="s">
        <v>4</v>
      </c>
      <c r="C7" s="5"/>
      <c r="D7" s="5"/>
      <c r="E7" s="5"/>
      <c r="F7" s="5"/>
      <c r="G7" s="5"/>
      <c r="H7" s="5"/>
      <c r="I7" s="2"/>
      <c r="J7" s="2"/>
      <c r="K7" s="2"/>
      <c r="L7" s="2"/>
      <c r="M7" s="2"/>
      <c r="N7" s="2"/>
    </row>
    <row r="8" spans="1:14" ht="15.75" x14ac:dyDescent="0.3">
      <c r="B8" s="112" t="s">
        <v>507</v>
      </c>
      <c r="C8" s="6"/>
      <c r="D8" s="7"/>
      <c r="E8" s="6"/>
      <c r="F8" s="6"/>
      <c r="G8" s="6"/>
    </row>
    <row r="9" spans="1:14" ht="15.75" x14ac:dyDescent="0.3">
      <c r="B9" s="6"/>
      <c r="C9" s="6"/>
      <c r="D9" s="7"/>
      <c r="E9" s="6"/>
      <c r="F9" s="6"/>
      <c r="G9" s="6"/>
    </row>
    <row r="10" spans="1:14" ht="19.5" x14ac:dyDescent="0.35">
      <c r="B10" s="9" t="s">
        <v>530</v>
      </c>
      <c r="C10" s="6"/>
      <c r="D10" s="7"/>
      <c r="E10" s="6"/>
      <c r="F10" s="6"/>
      <c r="G10" s="6"/>
    </row>
    <row r="11" spans="1:14" ht="16.5" customHeight="1" x14ac:dyDescent="0.25">
      <c r="B11" s="454" t="s">
        <v>526</v>
      </c>
      <c r="C11" s="456" t="s">
        <v>1</v>
      </c>
      <c r="D11" s="456" t="s">
        <v>6</v>
      </c>
      <c r="E11" s="85"/>
      <c r="F11" s="457" t="s">
        <v>2</v>
      </c>
      <c r="G11" s="457" t="s">
        <v>3</v>
      </c>
      <c r="H11" s="430" t="s">
        <v>527</v>
      </c>
    </row>
    <row r="12" spans="1:14" ht="16.5" customHeight="1" x14ac:dyDescent="0.25">
      <c r="B12" s="455"/>
      <c r="C12" s="439"/>
      <c r="D12" s="439"/>
      <c r="E12" s="11"/>
      <c r="F12" s="441"/>
      <c r="G12" s="441"/>
      <c r="H12" s="431"/>
    </row>
    <row r="13" spans="1:14" ht="47.25" x14ac:dyDescent="0.3">
      <c r="B13" s="61" t="s">
        <v>568</v>
      </c>
      <c r="C13" s="23"/>
      <c r="D13" s="309" t="s">
        <v>78</v>
      </c>
      <c r="E13" s="72" t="b">
        <v>1</v>
      </c>
      <c r="F13" s="73">
        <f>IF(E13,1,0)</f>
        <v>1</v>
      </c>
      <c r="G13" s="73">
        <v>1</v>
      </c>
      <c r="H13" s="87"/>
    </row>
    <row r="14" spans="1:14" ht="15.75" x14ac:dyDescent="0.3">
      <c r="B14" s="61" t="s">
        <v>567</v>
      </c>
      <c r="C14" s="23"/>
      <c r="D14" s="309" t="s">
        <v>509</v>
      </c>
      <c r="E14" s="72" t="b">
        <v>1</v>
      </c>
      <c r="F14" s="73">
        <f t="shared" ref="F14:F18" si="0">IF(E14,1,0)</f>
        <v>1</v>
      </c>
      <c r="G14" s="73">
        <v>1</v>
      </c>
      <c r="H14" s="87"/>
    </row>
    <row r="15" spans="1:14" ht="15.75" x14ac:dyDescent="0.3">
      <c r="B15" s="86" t="s">
        <v>22</v>
      </c>
      <c r="C15" s="23"/>
      <c r="D15" s="309" t="s">
        <v>79</v>
      </c>
      <c r="E15" s="72" t="b">
        <v>0</v>
      </c>
      <c r="F15" s="73">
        <f t="shared" si="0"/>
        <v>0</v>
      </c>
      <c r="G15" s="73">
        <v>1</v>
      </c>
      <c r="H15" s="87"/>
    </row>
    <row r="16" spans="1:14" ht="32.25" x14ac:dyDescent="0.35">
      <c r="A16" s="8"/>
      <c r="B16" s="86" t="s">
        <v>21</v>
      </c>
      <c r="C16" s="23"/>
      <c r="D16" s="309" t="s">
        <v>508</v>
      </c>
      <c r="E16" s="72" t="b">
        <v>0</v>
      </c>
      <c r="F16" s="73">
        <f t="shared" si="0"/>
        <v>0</v>
      </c>
      <c r="G16" s="73">
        <v>1</v>
      </c>
      <c r="H16" s="87"/>
    </row>
    <row r="17" spans="1:8" ht="48" x14ac:dyDescent="0.35">
      <c r="A17" s="8"/>
      <c r="B17" s="86" t="s">
        <v>557</v>
      </c>
      <c r="C17" s="23"/>
      <c r="D17" s="103"/>
      <c r="E17" s="72" t="b">
        <v>0</v>
      </c>
      <c r="F17" s="73">
        <f t="shared" si="0"/>
        <v>0</v>
      </c>
      <c r="G17" s="73">
        <v>1</v>
      </c>
      <c r="H17" s="87"/>
    </row>
    <row r="18" spans="1:8" ht="22.5" customHeight="1" x14ac:dyDescent="0.3">
      <c r="B18" s="88" t="s">
        <v>26</v>
      </c>
      <c r="C18" s="89"/>
      <c r="D18" s="318"/>
      <c r="E18" s="92" t="b">
        <v>0</v>
      </c>
      <c r="F18" s="93">
        <f t="shared" si="0"/>
        <v>0</v>
      </c>
      <c r="G18" s="93">
        <v>1</v>
      </c>
      <c r="H18" s="90"/>
    </row>
    <row r="19" spans="1:8" x14ac:dyDescent="0.25">
      <c r="F19" s="14">
        <f>SUM(F13:F18)</f>
        <v>2</v>
      </c>
      <c r="G19" s="14">
        <f>SUM(G13:G18)</f>
        <v>6</v>
      </c>
      <c r="H19" s="25">
        <f>F19/G19</f>
        <v>0.33333333333333331</v>
      </c>
    </row>
    <row r="20" spans="1:8" ht="19.5" x14ac:dyDescent="0.35">
      <c r="B20" s="9" t="s">
        <v>558</v>
      </c>
    </row>
    <row r="21" spans="1:8" ht="15.75" customHeight="1" x14ac:dyDescent="0.25">
      <c r="B21" s="454" t="s">
        <v>526</v>
      </c>
      <c r="C21" s="438" t="s">
        <v>1</v>
      </c>
      <c r="D21" s="438" t="s">
        <v>6</v>
      </c>
      <c r="E21" s="44"/>
      <c r="F21" s="440" t="s">
        <v>2</v>
      </c>
      <c r="G21" s="440" t="s">
        <v>3</v>
      </c>
      <c r="H21" s="430" t="s">
        <v>527</v>
      </c>
    </row>
    <row r="22" spans="1:8" ht="16.5" customHeight="1" x14ac:dyDescent="0.25">
      <c r="B22" s="455"/>
      <c r="C22" s="439"/>
      <c r="D22" s="439"/>
      <c r="E22" s="11"/>
      <c r="F22" s="441"/>
      <c r="G22" s="441"/>
      <c r="H22" s="431"/>
    </row>
    <row r="23" spans="1:8" ht="31.5" x14ac:dyDescent="0.3">
      <c r="B23" s="62" t="s">
        <v>569</v>
      </c>
      <c r="C23" s="23"/>
      <c r="D23" s="140"/>
      <c r="E23" s="72" t="b">
        <v>1</v>
      </c>
      <c r="F23" s="73">
        <f>IF(E23,1,0)</f>
        <v>1</v>
      </c>
      <c r="G23" s="73">
        <v>1</v>
      </c>
      <c r="H23" s="46"/>
    </row>
    <row r="24" spans="1:8" ht="31.5" x14ac:dyDescent="0.3">
      <c r="B24" s="62" t="s">
        <v>80</v>
      </c>
      <c r="C24" s="23"/>
      <c r="D24" s="309" t="s">
        <v>81</v>
      </c>
      <c r="E24" s="72" t="b">
        <v>1</v>
      </c>
      <c r="F24" s="73">
        <f t="shared" ref="F24:F27" si="1">IF(E24,1,0)</f>
        <v>1</v>
      </c>
      <c r="G24" s="73">
        <v>1</v>
      </c>
      <c r="H24" s="46"/>
    </row>
    <row r="25" spans="1:8" ht="31.5" x14ac:dyDescent="0.3">
      <c r="B25" s="62" t="s">
        <v>83</v>
      </c>
      <c r="C25" s="23"/>
      <c r="D25" s="309"/>
      <c r="E25" s="72" t="b">
        <v>1</v>
      </c>
      <c r="F25" s="73">
        <f t="shared" si="1"/>
        <v>1</v>
      </c>
      <c r="G25" s="73">
        <v>1</v>
      </c>
      <c r="H25" s="46"/>
    </row>
    <row r="26" spans="1:8" ht="31.5" x14ac:dyDescent="0.3">
      <c r="B26" s="62" t="s">
        <v>510</v>
      </c>
      <c r="C26" s="23"/>
      <c r="D26" s="309" t="s">
        <v>82</v>
      </c>
      <c r="E26" s="72" t="b">
        <v>1</v>
      </c>
      <c r="F26" s="73">
        <f t="shared" si="1"/>
        <v>1</v>
      </c>
      <c r="G26" s="73">
        <v>1</v>
      </c>
      <c r="H26" s="127"/>
    </row>
    <row r="27" spans="1:8" ht="15.75" x14ac:dyDescent="0.3">
      <c r="B27" s="149" t="s">
        <v>106</v>
      </c>
      <c r="C27" s="47"/>
      <c r="D27" s="142"/>
      <c r="E27" s="76" t="b">
        <v>0</v>
      </c>
      <c r="F27" s="77">
        <f t="shared" si="1"/>
        <v>0</v>
      </c>
      <c r="G27" s="77">
        <v>1</v>
      </c>
      <c r="H27" s="50"/>
    </row>
    <row r="28" spans="1:8" x14ac:dyDescent="0.25">
      <c r="F28" s="14">
        <f>SUM(F23:F27)</f>
        <v>4</v>
      </c>
      <c r="G28" s="14">
        <f>SUM(G23:G27)</f>
        <v>5</v>
      </c>
      <c r="H28" s="25">
        <f>F28/G28</f>
        <v>0.8</v>
      </c>
    </row>
    <row r="29" spans="1:8" ht="19.5" x14ac:dyDescent="0.35">
      <c r="B29" s="9" t="s">
        <v>531</v>
      </c>
    </row>
    <row r="30" spans="1:8" ht="15" customHeight="1" x14ac:dyDescent="0.25">
      <c r="B30" s="454" t="s">
        <v>526</v>
      </c>
      <c r="C30" s="438" t="s">
        <v>1</v>
      </c>
      <c r="D30" s="438" t="s">
        <v>6</v>
      </c>
      <c r="E30" s="44"/>
      <c r="F30" s="440" t="s">
        <v>2</v>
      </c>
      <c r="G30" s="440" t="s">
        <v>3</v>
      </c>
      <c r="H30" s="430" t="s">
        <v>527</v>
      </c>
    </row>
    <row r="31" spans="1:8" ht="15" customHeight="1" x14ac:dyDescent="0.25">
      <c r="B31" s="455"/>
      <c r="C31" s="439"/>
      <c r="D31" s="439"/>
      <c r="E31" s="11"/>
      <c r="F31" s="441"/>
      <c r="G31" s="441"/>
      <c r="H31" s="431"/>
    </row>
    <row r="32" spans="1:8" ht="15.75" x14ac:dyDescent="0.3">
      <c r="B32" s="45" t="s">
        <v>511</v>
      </c>
      <c r="C32" s="23"/>
      <c r="D32" s="140"/>
      <c r="E32" s="12" t="b">
        <v>1</v>
      </c>
      <c r="F32" s="13">
        <f>IF(E32,1,0)</f>
        <v>1</v>
      </c>
      <c r="G32" s="13">
        <v>1</v>
      </c>
      <c r="H32" s="46"/>
    </row>
    <row r="33" spans="2:8" ht="15.75" x14ac:dyDescent="0.3">
      <c r="B33" s="62" t="s">
        <v>512</v>
      </c>
      <c r="C33" s="23"/>
      <c r="D33" s="140"/>
      <c r="E33" s="12" t="b">
        <v>1</v>
      </c>
      <c r="F33" s="13">
        <f t="shared" ref="F33:F35" si="2">IF(E33,1,0)</f>
        <v>1</v>
      </c>
      <c r="G33" s="13">
        <v>1</v>
      </c>
      <c r="H33" s="46"/>
    </row>
    <row r="34" spans="2:8" ht="15.75" x14ac:dyDescent="0.3">
      <c r="B34" s="62" t="s">
        <v>42</v>
      </c>
      <c r="C34" s="23"/>
      <c r="D34" s="140"/>
      <c r="E34" s="12" t="b">
        <v>1</v>
      </c>
      <c r="F34" s="13">
        <f t="shared" si="2"/>
        <v>1</v>
      </c>
      <c r="G34" s="13">
        <v>1</v>
      </c>
      <c r="H34" s="46"/>
    </row>
    <row r="35" spans="2:8" ht="15.75" x14ac:dyDescent="0.3">
      <c r="B35" s="130" t="s">
        <v>513</v>
      </c>
      <c r="C35" s="47"/>
      <c r="D35" s="322" t="s">
        <v>514</v>
      </c>
      <c r="E35" s="48" t="b">
        <v>1</v>
      </c>
      <c r="F35" s="49">
        <f t="shared" si="2"/>
        <v>1</v>
      </c>
      <c r="G35" s="49">
        <v>1</v>
      </c>
      <c r="H35" s="50"/>
    </row>
    <row r="36" spans="2:8" x14ac:dyDescent="0.25">
      <c r="F36" s="14">
        <f>SUM(F32:F35)</f>
        <v>4</v>
      </c>
      <c r="G36" s="14">
        <f>SUM(G32:G35)</f>
        <v>4</v>
      </c>
      <c r="H36" s="25">
        <f>F36/G36</f>
        <v>1</v>
      </c>
    </row>
  </sheetData>
  <mergeCells count="18">
    <mergeCell ref="B21:B22"/>
    <mergeCell ref="C21:C22"/>
    <mergeCell ref="D21:D22"/>
    <mergeCell ref="B11:B12"/>
    <mergeCell ref="C11:C12"/>
    <mergeCell ref="D11:D12"/>
    <mergeCell ref="B30:B31"/>
    <mergeCell ref="C30:C31"/>
    <mergeCell ref="D30:D31"/>
    <mergeCell ref="F30:F31"/>
    <mergeCell ref="G30:G31"/>
    <mergeCell ref="H21:H22"/>
    <mergeCell ref="H30:H31"/>
    <mergeCell ref="H11:H12"/>
    <mergeCell ref="F11:F12"/>
    <mergeCell ref="G11:G12"/>
    <mergeCell ref="F21:F22"/>
    <mergeCell ref="G21:G2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Check Box 1">
              <controlPr defaultSize="0" autoFill="0" autoLine="0" autoPict="0">
                <anchor moveWithCells="1">
                  <from>
                    <xdr:col>2</xdr:col>
                    <xdr:colOff>266700</xdr:colOff>
                    <xdr:row>12</xdr:row>
                    <xdr:rowOff>28575</xdr:rowOff>
                  </from>
                  <to>
                    <xdr:col>2</xdr:col>
                    <xdr:colOff>657225</xdr:colOff>
                    <xdr:row>12</xdr:row>
                    <xdr:rowOff>171450</xdr:rowOff>
                  </to>
                </anchor>
              </controlPr>
            </control>
          </mc:Choice>
        </mc:AlternateContent>
        <mc:AlternateContent xmlns:mc="http://schemas.openxmlformats.org/markup-compatibility/2006">
          <mc:Choice Requires="x14">
            <control shapeId="14338" r:id="rId4" name="Check Box 2">
              <controlPr defaultSize="0" autoFill="0" autoLine="0" autoPict="0">
                <anchor moveWithCells="1">
                  <from>
                    <xdr:col>2</xdr:col>
                    <xdr:colOff>266700</xdr:colOff>
                    <xdr:row>15</xdr:row>
                    <xdr:rowOff>28575</xdr:rowOff>
                  </from>
                  <to>
                    <xdr:col>2</xdr:col>
                    <xdr:colOff>657225</xdr:colOff>
                    <xdr:row>15</xdr:row>
                    <xdr:rowOff>171450</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2</xdr:col>
                    <xdr:colOff>266700</xdr:colOff>
                    <xdr:row>17</xdr:row>
                    <xdr:rowOff>28575</xdr:rowOff>
                  </from>
                  <to>
                    <xdr:col>2</xdr:col>
                    <xdr:colOff>657225</xdr:colOff>
                    <xdr:row>17</xdr:row>
                    <xdr:rowOff>171450</xdr:rowOff>
                  </to>
                </anchor>
              </controlPr>
            </control>
          </mc:Choice>
        </mc:AlternateContent>
        <mc:AlternateContent xmlns:mc="http://schemas.openxmlformats.org/markup-compatibility/2006">
          <mc:Choice Requires="x14">
            <control shapeId="14341" r:id="rId6" name="Check Box 5">
              <controlPr defaultSize="0" autoFill="0" autoLine="0" autoPict="0">
                <anchor moveWithCells="1">
                  <from>
                    <xdr:col>2</xdr:col>
                    <xdr:colOff>266700</xdr:colOff>
                    <xdr:row>22</xdr:row>
                    <xdr:rowOff>28575</xdr:rowOff>
                  </from>
                  <to>
                    <xdr:col>2</xdr:col>
                    <xdr:colOff>657225</xdr:colOff>
                    <xdr:row>22</xdr:row>
                    <xdr:rowOff>171450</xdr:rowOff>
                  </to>
                </anchor>
              </controlPr>
            </control>
          </mc:Choice>
        </mc:AlternateContent>
        <mc:AlternateContent xmlns:mc="http://schemas.openxmlformats.org/markup-compatibility/2006">
          <mc:Choice Requires="x14">
            <control shapeId="14342" r:id="rId7" name="Check Box 6">
              <controlPr defaultSize="0" autoFill="0" autoLine="0" autoPict="0">
                <anchor moveWithCells="1">
                  <from>
                    <xdr:col>2</xdr:col>
                    <xdr:colOff>266700</xdr:colOff>
                    <xdr:row>23</xdr:row>
                    <xdr:rowOff>28575</xdr:rowOff>
                  </from>
                  <to>
                    <xdr:col>2</xdr:col>
                    <xdr:colOff>657225</xdr:colOff>
                    <xdr:row>23</xdr:row>
                    <xdr:rowOff>171450</xdr:rowOff>
                  </to>
                </anchor>
              </controlPr>
            </control>
          </mc:Choice>
        </mc:AlternateContent>
        <mc:AlternateContent xmlns:mc="http://schemas.openxmlformats.org/markup-compatibility/2006">
          <mc:Choice Requires="x14">
            <control shapeId="14343" r:id="rId8" name="Check Box 7">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14362" r:id="rId9" name="Check Box 26">
              <controlPr defaultSize="0" autoFill="0" autoLine="0" autoPict="0">
                <anchor moveWithCells="1">
                  <from>
                    <xdr:col>2</xdr:col>
                    <xdr:colOff>266700</xdr:colOff>
                    <xdr:row>25</xdr:row>
                    <xdr:rowOff>28575</xdr:rowOff>
                  </from>
                  <to>
                    <xdr:col>2</xdr:col>
                    <xdr:colOff>657225</xdr:colOff>
                    <xdr:row>25</xdr:row>
                    <xdr:rowOff>171450</xdr:rowOff>
                  </to>
                </anchor>
              </controlPr>
            </control>
          </mc:Choice>
        </mc:AlternateContent>
        <mc:AlternateContent xmlns:mc="http://schemas.openxmlformats.org/markup-compatibility/2006">
          <mc:Choice Requires="x14">
            <control shapeId="14390" r:id="rId10" name="Check Box 54">
              <controlPr defaultSize="0" autoFill="0" autoLine="0" autoPict="0">
                <anchor moveWithCells="1">
                  <from>
                    <xdr:col>2</xdr:col>
                    <xdr:colOff>266700</xdr:colOff>
                    <xdr:row>13</xdr:row>
                    <xdr:rowOff>28575</xdr:rowOff>
                  </from>
                  <to>
                    <xdr:col>2</xdr:col>
                    <xdr:colOff>657225</xdr:colOff>
                    <xdr:row>13</xdr:row>
                    <xdr:rowOff>171450</xdr:rowOff>
                  </to>
                </anchor>
              </controlPr>
            </control>
          </mc:Choice>
        </mc:AlternateContent>
        <mc:AlternateContent xmlns:mc="http://schemas.openxmlformats.org/markup-compatibility/2006">
          <mc:Choice Requires="x14">
            <control shapeId="14391" r:id="rId11" name="Check Box 55">
              <controlPr defaultSize="0" autoFill="0" autoLine="0" autoPict="0">
                <anchor moveWithCells="1">
                  <from>
                    <xdr:col>2</xdr:col>
                    <xdr:colOff>266700</xdr:colOff>
                    <xdr:row>14</xdr:row>
                    <xdr:rowOff>19050</xdr:rowOff>
                  </from>
                  <to>
                    <xdr:col>2</xdr:col>
                    <xdr:colOff>657225</xdr:colOff>
                    <xdr:row>14</xdr:row>
                    <xdr:rowOff>161925</xdr:rowOff>
                  </to>
                </anchor>
              </controlPr>
            </control>
          </mc:Choice>
        </mc:AlternateContent>
        <mc:AlternateContent xmlns:mc="http://schemas.openxmlformats.org/markup-compatibility/2006">
          <mc:Choice Requires="x14">
            <control shapeId="14392" r:id="rId12" name="Check Box 56">
              <controlPr defaultSize="0" autoFill="0" autoLine="0" autoPict="0">
                <anchor moveWithCells="1">
                  <from>
                    <xdr:col>2</xdr:col>
                    <xdr:colOff>266700</xdr:colOff>
                    <xdr:row>31</xdr:row>
                    <xdr:rowOff>28575</xdr:rowOff>
                  </from>
                  <to>
                    <xdr:col>2</xdr:col>
                    <xdr:colOff>657225</xdr:colOff>
                    <xdr:row>31</xdr:row>
                    <xdr:rowOff>171450</xdr:rowOff>
                  </to>
                </anchor>
              </controlPr>
            </control>
          </mc:Choice>
        </mc:AlternateContent>
        <mc:AlternateContent xmlns:mc="http://schemas.openxmlformats.org/markup-compatibility/2006">
          <mc:Choice Requires="x14">
            <control shapeId="14393" r:id="rId13" name="Check Box 57">
              <controlPr defaultSize="0" autoFill="0" autoLine="0" autoPict="0">
                <anchor moveWithCells="1">
                  <from>
                    <xdr:col>2</xdr:col>
                    <xdr:colOff>266700</xdr:colOff>
                    <xdr:row>32</xdr:row>
                    <xdr:rowOff>28575</xdr:rowOff>
                  </from>
                  <to>
                    <xdr:col>2</xdr:col>
                    <xdr:colOff>657225</xdr:colOff>
                    <xdr:row>32</xdr:row>
                    <xdr:rowOff>171450</xdr:rowOff>
                  </to>
                </anchor>
              </controlPr>
            </control>
          </mc:Choice>
        </mc:AlternateContent>
        <mc:AlternateContent xmlns:mc="http://schemas.openxmlformats.org/markup-compatibility/2006">
          <mc:Choice Requires="x14">
            <control shapeId="14394" r:id="rId14" name="Check Box 58">
              <controlPr defaultSize="0" autoFill="0" autoLine="0" autoPict="0">
                <anchor moveWithCells="1">
                  <from>
                    <xdr:col>2</xdr:col>
                    <xdr:colOff>266700</xdr:colOff>
                    <xdr:row>34</xdr:row>
                    <xdr:rowOff>28575</xdr:rowOff>
                  </from>
                  <to>
                    <xdr:col>2</xdr:col>
                    <xdr:colOff>657225</xdr:colOff>
                    <xdr:row>34</xdr:row>
                    <xdr:rowOff>171450</xdr:rowOff>
                  </to>
                </anchor>
              </controlPr>
            </control>
          </mc:Choice>
        </mc:AlternateContent>
        <mc:AlternateContent xmlns:mc="http://schemas.openxmlformats.org/markup-compatibility/2006">
          <mc:Choice Requires="x14">
            <control shapeId="14396" r:id="rId15" name="Check Box 60">
              <controlPr defaultSize="0" autoFill="0" autoLine="0" autoPict="0">
                <anchor moveWithCells="1">
                  <from>
                    <xdr:col>2</xdr:col>
                    <xdr:colOff>266700</xdr:colOff>
                    <xdr:row>33</xdr:row>
                    <xdr:rowOff>28575</xdr:rowOff>
                  </from>
                  <to>
                    <xdr:col>2</xdr:col>
                    <xdr:colOff>657225</xdr:colOff>
                    <xdr:row>33</xdr:row>
                    <xdr:rowOff>171450</xdr:rowOff>
                  </to>
                </anchor>
              </controlPr>
            </control>
          </mc:Choice>
        </mc:AlternateContent>
        <mc:AlternateContent xmlns:mc="http://schemas.openxmlformats.org/markup-compatibility/2006">
          <mc:Choice Requires="x14">
            <control shapeId="14397" r:id="rId16" name="Check Box 61">
              <controlPr defaultSize="0" autoFill="0" autoLine="0" autoPict="0">
                <anchor moveWithCells="1">
                  <from>
                    <xdr:col>2</xdr:col>
                    <xdr:colOff>266700</xdr:colOff>
                    <xdr:row>16</xdr:row>
                    <xdr:rowOff>28575</xdr:rowOff>
                  </from>
                  <to>
                    <xdr:col>2</xdr:col>
                    <xdr:colOff>657225</xdr:colOff>
                    <xdr:row>16</xdr:row>
                    <xdr:rowOff>171450</xdr:rowOff>
                  </to>
                </anchor>
              </controlPr>
            </control>
          </mc:Choice>
        </mc:AlternateContent>
        <mc:AlternateContent xmlns:mc="http://schemas.openxmlformats.org/markup-compatibility/2006">
          <mc:Choice Requires="x14">
            <control shapeId="14399" r:id="rId17" name="Check Box 63">
              <controlPr defaultSize="0" autoFill="0" autoLine="0" autoPict="0">
                <anchor moveWithCells="1">
                  <from>
                    <xdr:col>2</xdr:col>
                    <xdr:colOff>266700</xdr:colOff>
                    <xdr:row>24</xdr:row>
                    <xdr:rowOff>28575</xdr:rowOff>
                  </from>
                  <to>
                    <xdr:col>2</xdr:col>
                    <xdr:colOff>657225</xdr:colOff>
                    <xdr:row>24</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N48"/>
  <sheetViews>
    <sheetView zoomScale="90" zoomScaleNormal="90" workbookViewId="0">
      <selection activeCell="B36" sqref="B36"/>
    </sheetView>
  </sheetViews>
  <sheetFormatPr baseColWidth="10" defaultColWidth="9.140625" defaultRowHeight="15" x14ac:dyDescent="0.25"/>
  <cols>
    <col min="1" max="1" width="9.140625" style="3"/>
    <col min="2" max="2" width="67.28515625" style="3" customWidth="1"/>
    <col min="3" max="3" width="11.42578125" style="3" customWidth="1"/>
    <col min="4" max="4" width="54.42578125" style="3" customWidth="1"/>
    <col min="5" max="5" width="9.140625" style="3" hidden="1" customWidth="1"/>
    <col min="6" max="6" width="9.85546875" style="3" customWidth="1"/>
    <col min="7" max="7" width="9.140625" style="3"/>
    <col min="8" max="8" width="55.42578125" style="3" customWidth="1"/>
    <col min="9" max="16384" width="9.140625" style="3"/>
  </cols>
  <sheetData>
    <row r="1" spans="1:14" ht="18.75" x14ac:dyDescent="0.3">
      <c r="A1" s="2"/>
      <c r="B1" s="28"/>
      <c r="C1" s="29"/>
      <c r="D1" s="2"/>
      <c r="E1" s="2"/>
      <c r="F1" s="2"/>
      <c r="G1" s="2"/>
      <c r="H1" s="2"/>
      <c r="I1" s="2"/>
      <c r="J1" s="2"/>
      <c r="K1" s="2"/>
      <c r="L1" s="2"/>
      <c r="M1" s="2"/>
      <c r="N1" s="2"/>
    </row>
    <row r="2" spans="1:14" x14ac:dyDescent="0.25">
      <c r="A2" s="2"/>
      <c r="B2" s="2"/>
      <c r="C2" s="2"/>
      <c r="D2" s="2"/>
      <c r="E2" s="2"/>
      <c r="F2" s="2"/>
      <c r="G2" s="2"/>
      <c r="H2" s="2"/>
      <c r="I2" s="2"/>
      <c r="J2" s="2"/>
      <c r="K2" s="2"/>
      <c r="L2" s="2"/>
      <c r="M2" s="2"/>
      <c r="N2" s="2"/>
    </row>
    <row r="3" spans="1:14" x14ac:dyDescent="0.25">
      <c r="A3" s="2"/>
      <c r="B3" s="2"/>
      <c r="C3" s="2"/>
      <c r="D3" s="2"/>
      <c r="E3" s="2"/>
      <c r="F3" s="2"/>
      <c r="G3" s="2"/>
      <c r="H3" s="2"/>
      <c r="I3" s="2"/>
      <c r="J3" s="2"/>
      <c r="K3" s="2"/>
      <c r="L3" s="2"/>
      <c r="M3" s="2"/>
      <c r="N3" s="2"/>
    </row>
    <row r="4" spans="1:14" x14ac:dyDescent="0.25">
      <c r="A4" s="2"/>
      <c r="B4" s="2"/>
      <c r="C4" s="2"/>
      <c r="D4" s="2"/>
      <c r="E4" s="2"/>
      <c r="F4" s="2"/>
      <c r="G4" s="2"/>
      <c r="H4" s="2"/>
      <c r="I4" s="2"/>
      <c r="J4" s="2"/>
      <c r="K4" s="2"/>
      <c r="L4" s="2"/>
      <c r="M4" s="2"/>
      <c r="N4" s="2"/>
    </row>
    <row r="5" spans="1:14" x14ac:dyDescent="0.25">
      <c r="A5" s="2"/>
      <c r="B5" s="2"/>
      <c r="C5" s="2"/>
      <c r="D5" s="2"/>
      <c r="E5" s="2"/>
      <c r="F5" s="2"/>
      <c r="G5" s="2"/>
      <c r="H5" s="2"/>
      <c r="I5" s="2"/>
      <c r="J5" s="2"/>
      <c r="K5" s="2"/>
      <c r="L5" s="2"/>
      <c r="M5" s="2"/>
      <c r="N5" s="2"/>
    </row>
    <row r="6" spans="1:14" ht="15.75" thickBot="1" x14ac:dyDescent="0.3">
      <c r="A6" s="27"/>
      <c r="B6" s="27"/>
      <c r="C6" s="27"/>
      <c r="D6" s="27"/>
      <c r="E6" s="27"/>
      <c r="F6" s="27"/>
      <c r="G6" s="27"/>
      <c r="H6" s="27"/>
      <c r="I6" s="27"/>
      <c r="J6" s="27"/>
      <c r="K6" s="27"/>
      <c r="L6" s="405"/>
      <c r="M6" s="405"/>
      <c r="N6" s="405"/>
    </row>
    <row r="7" spans="1:14" ht="21.75" thickTop="1" x14ac:dyDescent="0.35">
      <c r="A7" s="2"/>
      <c r="B7" s="113" t="s">
        <v>43</v>
      </c>
      <c r="C7" s="5"/>
      <c r="D7" s="5"/>
      <c r="E7" s="5"/>
      <c r="F7" s="5"/>
      <c r="G7" s="5"/>
      <c r="H7" s="5"/>
      <c r="I7" s="2"/>
      <c r="J7" s="2"/>
      <c r="K7" s="2"/>
      <c r="L7" s="2"/>
      <c r="M7" s="2"/>
      <c r="N7" s="2"/>
    </row>
    <row r="8" spans="1:14" ht="15.75" x14ac:dyDescent="0.3">
      <c r="B8" s="112" t="s">
        <v>84</v>
      </c>
      <c r="C8" s="6"/>
      <c r="D8" s="7"/>
      <c r="E8" s="6"/>
      <c r="F8" s="6"/>
      <c r="G8" s="6"/>
    </row>
    <row r="9" spans="1:14" ht="15.75" x14ac:dyDescent="0.3">
      <c r="B9" s="6"/>
      <c r="C9" s="6"/>
      <c r="D9" s="7"/>
      <c r="E9" s="6"/>
      <c r="F9" s="6"/>
      <c r="G9" s="6"/>
    </row>
    <row r="10" spans="1:14" ht="19.5" x14ac:dyDescent="0.35">
      <c r="B10" s="9" t="s">
        <v>532</v>
      </c>
      <c r="C10" s="6"/>
      <c r="D10" s="324"/>
      <c r="E10" s="6"/>
      <c r="F10" s="6"/>
      <c r="G10" s="6"/>
    </row>
    <row r="11" spans="1:14" ht="16.5" customHeight="1" x14ac:dyDescent="0.25">
      <c r="B11" s="436" t="s">
        <v>526</v>
      </c>
      <c r="C11" s="438" t="s">
        <v>1</v>
      </c>
      <c r="D11" s="438" t="s">
        <v>6</v>
      </c>
      <c r="E11" s="44"/>
      <c r="F11" s="440" t="s">
        <v>2</v>
      </c>
      <c r="G11" s="440" t="s">
        <v>3</v>
      </c>
      <c r="H11" s="430" t="s">
        <v>527</v>
      </c>
    </row>
    <row r="12" spans="1:14" ht="16.5" customHeight="1" x14ac:dyDescent="0.25">
      <c r="B12" s="437"/>
      <c r="C12" s="439"/>
      <c r="D12" s="439"/>
      <c r="E12" s="11"/>
      <c r="F12" s="441"/>
      <c r="G12" s="441"/>
      <c r="H12" s="431"/>
    </row>
    <row r="13" spans="1:14" ht="15.75" customHeight="1" x14ac:dyDescent="0.3">
      <c r="B13" s="45" t="s">
        <v>85</v>
      </c>
      <c r="C13" s="23"/>
      <c r="D13" s="22" t="s">
        <v>87</v>
      </c>
      <c r="E13" s="140" t="b">
        <v>1</v>
      </c>
      <c r="F13" s="141">
        <f>IF(E13,1,0)</f>
        <v>1</v>
      </c>
      <c r="G13" s="141">
        <v>1</v>
      </c>
      <c r="H13" s="46"/>
    </row>
    <row r="14" spans="1:14" ht="15" customHeight="1" x14ac:dyDescent="0.35">
      <c r="A14" s="8"/>
      <c r="B14" s="45" t="s">
        <v>86</v>
      </c>
      <c r="C14" s="23"/>
      <c r="D14" s="22" t="s">
        <v>523</v>
      </c>
      <c r="E14" s="140" t="b">
        <v>1</v>
      </c>
      <c r="F14" s="141">
        <f t="shared" ref="F14:F16" si="0">IF(E14,1,0)</f>
        <v>1</v>
      </c>
      <c r="G14" s="141">
        <v>1</v>
      </c>
      <c r="H14" s="46"/>
    </row>
    <row r="15" spans="1:14" ht="18.75" customHeight="1" x14ac:dyDescent="0.3">
      <c r="B15" s="45" t="s">
        <v>44</v>
      </c>
      <c r="C15" s="23"/>
      <c r="D15" s="1"/>
      <c r="E15" s="140" t="b">
        <v>0</v>
      </c>
      <c r="F15" s="141">
        <f t="shared" si="0"/>
        <v>0</v>
      </c>
      <c r="G15" s="141">
        <v>1</v>
      </c>
      <c r="H15" s="46"/>
    </row>
    <row r="16" spans="1:14" ht="37.5" customHeight="1" x14ac:dyDescent="0.3">
      <c r="B16" s="53" t="s">
        <v>94</v>
      </c>
      <c r="C16" s="47"/>
      <c r="D16" s="48"/>
      <c r="E16" s="142" t="b">
        <v>0</v>
      </c>
      <c r="F16" s="143">
        <f t="shared" si="0"/>
        <v>0</v>
      </c>
      <c r="G16" s="143">
        <v>1</v>
      </c>
      <c r="H16" s="50"/>
    </row>
    <row r="17" spans="2:8" ht="15.75" x14ac:dyDescent="0.3">
      <c r="B17" s="56"/>
      <c r="F17" s="14">
        <f>SUM(F13:F16)</f>
        <v>2</v>
      </c>
      <c r="G17" s="14">
        <f>SUM(G13:G16)</f>
        <v>4</v>
      </c>
      <c r="H17" s="25">
        <f>F17/G17</f>
        <v>0.5</v>
      </c>
    </row>
    <row r="18" spans="2:8" ht="19.5" x14ac:dyDescent="0.35">
      <c r="B18" s="9" t="s">
        <v>95</v>
      </c>
      <c r="C18" s="37"/>
    </row>
    <row r="19" spans="2:8" ht="15" customHeight="1" x14ac:dyDescent="0.25">
      <c r="B19" s="436" t="s">
        <v>526</v>
      </c>
      <c r="C19" s="448" t="s">
        <v>1</v>
      </c>
      <c r="D19" s="448" t="s">
        <v>6</v>
      </c>
      <c r="E19" s="66"/>
      <c r="F19" s="449" t="s">
        <v>2</v>
      </c>
      <c r="G19" s="449" t="s">
        <v>3</v>
      </c>
      <c r="H19" s="430" t="s">
        <v>527</v>
      </c>
    </row>
    <row r="20" spans="2:8" ht="17.25" customHeight="1" x14ac:dyDescent="0.25">
      <c r="B20" s="437"/>
      <c r="C20" s="439"/>
      <c r="D20" s="439"/>
      <c r="E20" s="11"/>
      <c r="F20" s="441"/>
      <c r="G20" s="441"/>
      <c r="H20" s="431"/>
    </row>
    <row r="21" spans="2:8" ht="15.75" x14ac:dyDescent="0.3">
      <c r="B21" s="45" t="s">
        <v>108</v>
      </c>
      <c r="C21" s="23"/>
      <c r="D21" s="22" t="s">
        <v>109</v>
      </c>
      <c r="E21" s="140" t="b">
        <v>1</v>
      </c>
      <c r="F21" s="141">
        <f>IF(E21,1,0)</f>
        <v>1</v>
      </c>
      <c r="G21" s="141">
        <v>1</v>
      </c>
      <c r="H21" s="68"/>
    </row>
    <row r="22" spans="2:8" ht="15.75" x14ac:dyDescent="0.3">
      <c r="B22" s="45" t="s">
        <v>110</v>
      </c>
      <c r="C22" s="23"/>
      <c r="D22" s="22" t="s">
        <v>96</v>
      </c>
      <c r="E22" s="140" t="b">
        <v>1</v>
      </c>
      <c r="F22" s="141">
        <f t="shared" ref="F22:F26" si="1">IF(E22,1,0)</f>
        <v>1</v>
      </c>
      <c r="G22" s="141">
        <v>1</v>
      </c>
      <c r="H22" s="134"/>
    </row>
    <row r="23" spans="2:8" ht="15.75" x14ac:dyDescent="0.3">
      <c r="B23" s="16" t="s">
        <v>99</v>
      </c>
      <c r="C23" s="23"/>
      <c r="D23" s="22" t="s">
        <v>522</v>
      </c>
      <c r="E23" s="140" t="b">
        <v>1</v>
      </c>
      <c r="F23" s="141">
        <f t="shared" si="1"/>
        <v>1</v>
      </c>
      <c r="G23" s="141">
        <v>1</v>
      </c>
      <c r="H23" s="68"/>
    </row>
    <row r="24" spans="2:8" ht="15.75" x14ac:dyDescent="0.3">
      <c r="B24" s="16" t="s">
        <v>98</v>
      </c>
      <c r="C24" s="23"/>
      <c r="D24" s="22" t="s">
        <v>515</v>
      </c>
      <c r="E24" s="140" t="b">
        <v>1</v>
      </c>
      <c r="F24" s="141">
        <f t="shared" si="1"/>
        <v>1</v>
      </c>
      <c r="G24" s="141">
        <v>1</v>
      </c>
      <c r="H24" s="68"/>
    </row>
    <row r="25" spans="2:8" ht="31.5" customHeight="1" x14ac:dyDescent="0.3">
      <c r="B25" s="16" t="s">
        <v>111</v>
      </c>
      <c r="C25" s="23"/>
      <c r="D25" s="22" t="s">
        <v>96</v>
      </c>
      <c r="E25" s="140" t="b">
        <v>0</v>
      </c>
      <c r="F25" s="141">
        <f t="shared" si="1"/>
        <v>0</v>
      </c>
      <c r="G25" s="141">
        <v>1</v>
      </c>
      <c r="H25" s="68"/>
    </row>
    <row r="26" spans="2:8" ht="15.75" customHeight="1" x14ac:dyDescent="0.3">
      <c r="B26" s="16" t="s">
        <v>97</v>
      </c>
      <c r="C26" s="23"/>
      <c r="D26" s="22" t="s">
        <v>107</v>
      </c>
      <c r="E26" s="140" t="b">
        <v>0</v>
      </c>
      <c r="F26" s="141">
        <f t="shared" si="1"/>
        <v>0</v>
      </c>
      <c r="G26" s="141">
        <v>1</v>
      </c>
      <c r="H26" s="68"/>
    </row>
    <row r="27" spans="2:8" ht="15.75" x14ac:dyDescent="0.3">
      <c r="B27" s="16" t="s">
        <v>516</v>
      </c>
      <c r="C27" s="23"/>
      <c r="D27" s="22" t="s">
        <v>107</v>
      </c>
      <c r="E27" s="140" t="b">
        <v>0</v>
      </c>
      <c r="F27" s="141">
        <f t="shared" ref="F27:F28" si="2">IF(E27,1,0)</f>
        <v>0</v>
      </c>
      <c r="G27" s="141">
        <v>1</v>
      </c>
      <c r="H27" s="68"/>
    </row>
    <row r="28" spans="2:8" ht="21.75" customHeight="1" x14ac:dyDescent="0.3">
      <c r="B28" s="148" t="s">
        <v>517</v>
      </c>
      <c r="C28" s="70"/>
      <c r="D28" s="150" t="s">
        <v>96</v>
      </c>
      <c r="E28" s="144" t="b">
        <v>0</v>
      </c>
      <c r="F28" s="145">
        <f t="shared" si="2"/>
        <v>0</v>
      </c>
      <c r="G28" s="145">
        <v>1</v>
      </c>
      <c r="H28" s="71"/>
    </row>
    <row r="29" spans="2:8" ht="15.75" x14ac:dyDescent="0.3">
      <c r="B29" s="56"/>
      <c r="F29" s="14">
        <f>SUM(F21:F28)</f>
        <v>4</v>
      </c>
      <c r="G29" s="14">
        <f>SUM(G21:G28)</f>
        <v>8</v>
      </c>
      <c r="H29" s="25">
        <f>F29/G29</f>
        <v>0.5</v>
      </c>
    </row>
    <row r="30" spans="2:8" ht="19.5" x14ac:dyDescent="0.35">
      <c r="B30" s="9" t="s">
        <v>559</v>
      </c>
    </row>
    <row r="31" spans="2:8" ht="15.75" customHeight="1" x14ac:dyDescent="0.25">
      <c r="B31" s="436" t="s">
        <v>526</v>
      </c>
      <c r="C31" s="434" t="s">
        <v>1</v>
      </c>
      <c r="D31" s="434" t="s">
        <v>6</v>
      </c>
      <c r="E31" s="15"/>
      <c r="F31" s="428" t="s">
        <v>2</v>
      </c>
      <c r="G31" s="428" t="s">
        <v>3</v>
      </c>
      <c r="H31" s="430" t="s">
        <v>527</v>
      </c>
    </row>
    <row r="32" spans="2:8" ht="16.5" customHeight="1" x14ac:dyDescent="0.25">
      <c r="B32" s="437"/>
      <c r="C32" s="439"/>
      <c r="D32" s="439"/>
      <c r="E32" s="11"/>
      <c r="F32" s="441"/>
      <c r="G32" s="441"/>
      <c r="H32" s="431"/>
    </row>
    <row r="33" spans="2:8" ht="15.75" x14ac:dyDescent="0.3">
      <c r="B33" s="16" t="s">
        <v>518</v>
      </c>
      <c r="C33" s="23"/>
      <c r="D33" s="12"/>
      <c r="E33" s="140" t="b">
        <v>1</v>
      </c>
      <c r="F33" s="141">
        <f>IF(E33,1,0)</f>
        <v>1</v>
      </c>
      <c r="G33" s="141">
        <v>1</v>
      </c>
      <c r="H33" s="17"/>
    </row>
    <row r="34" spans="2:8" ht="15.75" x14ac:dyDescent="0.3">
      <c r="B34" s="16" t="s">
        <v>519</v>
      </c>
      <c r="C34" s="23"/>
      <c r="D34" s="82" t="s">
        <v>521</v>
      </c>
      <c r="E34" s="140" t="b">
        <v>1</v>
      </c>
      <c r="F34" s="141">
        <f t="shared" ref="F34" si="3">IF(E34,1,0)</f>
        <v>1</v>
      </c>
      <c r="G34" s="141">
        <v>1</v>
      </c>
      <c r="H34" s="17"/>
    </row>
    <row r="35" spans="2:8" ht="31.5" x14ac:dyDescent="0.3">
      <c r="B35" s="61" t="s">
        <v>45</v>
      </c>
      <c r="C35" s="23"/>
      <c r="D35" s="12"/>
      <c r="E35" s="140" t="b">
        <v>1</v>
      </c>
      <c r="F35" s="141">
        <f t="shared" ref="F35:F36" si="4">IF(E35,1,0)</f>
        <v>1</v>
      </c>
      <c r="G35" s="141">
        <v>1</v>
      </c>
      <c r="H35" s="17"/>
    </row>
    <row r="36" spans="2:8" ht="21" customHeight="1" x14ac:dyDescent="0.3">
      <c r="B36" s="18" t="s">
        <v>46</v>
      </c>
      <c r="C36" s="24"/>
      <c r="D36" s="111" t="s">
        <v>520</v>
      </c>
      <c r="E36" s="146" t="b">
        <v>1</v>
      </c>
      <c r="F36" s="147">
        <f t="shared" si="4"/>
        <v>1</v>
      </c>
      <c r="G36" s="147">
        <v>1</v>
      </c>
      <c r="H36" s="21"/>
    </row>
    <row r="37" spans="2:8" x14ac:dyDescent="0.25">
      <c r="F37" s="14">
        <f>SUM(F33:F36)</f>
        <v>4</v>
      </c>
      <c r="G37" s="14">
        <f>SUM(G33:G36)</f>
        <v>4</v>
      </c>
      <c r="H37" s="25">
        <f>F37/G37</f>
        <v>1</v>
      </c>
    </row>
    <row r="48" spans="2:8" x14ac:dyDescent="0.25">
      <c r="F48" s="14"/>
      <c r="G48" s="14"/>
      <c r="H48" s="25"/>
    </row>
  </sheetData>
  <mergeCells count="18">
    <mergeCell ref="H19:H20"/>
    <mergeCell ref="H31:H32"/>
    <mergeCell ref="B31:B32"/>
    <mergeCell ref="C31:C32"/>
    <mergeCell ref="D31:D32"/>
    <mergeCell ref="F31:F32"/>
    <mergeCell ref="G31:G32"/>
    <mergeCell ref="B19:B20"/>
    <mergeCell ref="C19:C20"/>
    <mergeCell ref="D19:D20"/>
    <mergeCell ref="F19:F20"/>
    <mergeCell ref="G19:G20"/>
    <mergeCell ref="H11:H12"/>
    <mergeCell ref="B11:B12"/>
    <mergeCell ref="C11:C12"/>
    <mergeCell ref="D11:D12"/>
    <mergeCell ref="F11:F12"/>
    <mergeCell ref="G11:G1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266700</xdr:colOff>
                    <xdr:row>12</xdr:row>
                    <xdr:rowOff>28575</xdr:rowOff>
                  </from>
                  <to>
                    <xdr:col>2</xdr:col>
                    <xdr:colOff>657225</xdr:colOff>
                    <xdr:row>12</xdr:row>
                    <xdr:rowOff>171450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2</xdr:col>
                    <xdr:colOff>266700</xdr:colOff>
                    <xdr:row>13</xdr:row>
                    <xdr:rowOff>28575</xdr:rowOff>
                  </from>
                  <to>
                    <xdr:col>2</xdr:col>
                    <xdr:colOff>657225</xdr:colOff>
                    <xdr:row>13</xdr:row>
                    <xdr:rowOff>171450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xdr:col>
                    <xdr:colOff>266700</xdr:colOff>
                    <xdr:row>14</xdr:row>
                    <xdr:rowOff>28575</xdr:rowOff>
                  </from>
                  <to>
                    <xdr:col>2</xdr:col>
                    <xdr:colOff>657225</xdr:colOff>
                    <xdr:row>14</xdr:row>
                    <xdr:rowOff>171450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2</xdr:col>
                    <xdr:colOff>266700</xdr:colOff>
                    <xdr:row>15</xdr:row>
                    <xdr:rowOff>28575</xdr:rowOff>
                  </from>
                  <to>
                    <xdr:col>2</xdr:col>
                    <xdr:colOff>657225</xdr:colOff>
                    <xdr:row>15</xdr:row>
                    <xdr:rowOff>171450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xdr:col>
                    <xdr:colOff>266700</xdr:colOff>
                    <xdr:row>32</xdr:row>
                    <xdr:rowOff>28575</xdr:rowOff>
                  </from>
                  <to>
                    <xdr:col>2</xdr:col>
                    <xdr:colOff>657225</xdr:colOff>
                    <xdr:row>32</xdr:row>
                    <xdr:rowOff>171450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2</xdr:col>
                    <xdr:colOff>266700</xdr:colOff>
                    <xdr:row>33</xdr:row>
                    <xdr:rowOff>28575</xdr:rowOff>
                  </from>
                  <to>
                    <xdr:col>2</xdr:col>
                    <xdr:colOff>657225</xdr:colOff>
                    <xdr:row>33</xdr:row>
                    <xdr:rowOff>171450</xdr:rowOff>
                  </to>
                </anchor>
              </controlPr>
            </control>
          </mc:Choice>
        </mc:AlternateContent>
        <mc:AlternateContent xmlns:mc="http://schemas.openxmlformats.org/markup-compatibility/2006">
          <mc:Choice Requires="x14">
            <control shapeId="13325" r:id="rId10" name="Check Box 13">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mc:AlternateContent xmlns:mc="http://schemas.openxmlformats.org/markup-compatibility/2006">
          <mc:Choice Requires="x14">
            <control shapeId="13337" r:id="rId11" name="Check Box 25">
              <controlPr defaultSize="0" autoFill="0" autoLine="0" autoPict="0">
                <anchor moveWithCells="1">
                  <from>
                    <xdr:col>2</xdr:col>
                    <xdr:colOff>266700</xdr:colOff>
                    <xdr:row>35</xdr:row>
                    <xdr:rowOff>28575</xdr:rowOff>
                  </from>
                  <to>
                    <xdr:col>2</xdr:col>
                    <xdr:colOff>657225</xdr:colOff>
                    <xdr:row>35</xdr:row>
                    <xdr:rowOff>171450</xdr:rowOff>
                  </to>
                </anchor>
              </controlPr>
            </control>
          </mc:Choice>
        </mc:AlternateContent>
        <mc:AlternateContent xmlns:mc="http://schemas.openxmlformats.org/markup-compatibility/2006">
          <mc:Choice Requires="x14">
            <control shapeId="13365" r:id="rId12" name="Check Box 53">
              <controlPr defaultSize="0" autoFill="0" autoLine="0" autoPict="0">
                <anchor moveWithCells="1">
                  <from>
                    <xdr:col>2</xdr:col>
                    <xdr:colOff>266700</xdr:colOff>
                    <xdr:row>20</xdr:row>
                    <xdr:rowOff>28575</xdr:rowOff>
                  </from>
                  <to>
                    <xdr:col>2</xdr:col>
                    <xdr:colOff>657225</xdr:colOff>
                    <xdr:row>20</xdr:row>
                    <xdr:rowOff>171450</xdr:rowOff>
                  </to>
                </anchor>
              </controlPr>
            </control>
          </mc:Choice>
        </mc:AlternateContent>
        <mc:AlternateContent xmlns:mc="http://schemas.openxmlformats.org/markup-compatibility/2006">
          <mc:Choice Requires="x14">
            <control shapeId="13366" r:id="rId13" name="Check Box 54">
              <controlPr defaultSize="0" autoFill="0" autoLine="0" autoPict="0">
                <anchor moveWithCells="1">
                  <from>
                    <xdr:col>2</xdr:col>
                    <xdr:colOff>266700</xdr:colOff>
                    <xdr:row>24</xdr:row>
                    <xdr:rowOff>28575</xdr:rowOff>
                  </from>
                  <to>
                    <xdr:col>2</xdr:col>
                    <xdr:colOff>657225</xdr:colOff>
                    <xdr:row>24</xdr:row>
                    <xdr:rowOff>171450</xdr:rowOff>
                  </to>
                </anchor>
              </controlPr>
            </control>
          </mc:Choice>
        </mc:AlternateContent>
        <mc:AlternateContent xmlns:mc="http://schemas.openxmlformats.org/markup-compatibility/2006">
          <mc:Choice Requires="x14">
            <control shapeId="13381" r:id="rId14" name="Check Box 69">
              <controlPr defaultSize="0" autoFill="0" autoLine="0" autoPict="0">
                <anchor moveWithCells="1">
                  <from>
                    <xdr:col>2</xdr:col>
                    <xdr:colOff>266700</xdr:colOff>
                    <xdr:row>25</xdr:row>
                    <xdr:rowOff>28575</xdr:rowOff>
                  </from>
                  <to>
                    <xdr:col>2</xdr:col>
                    <xdr:colOff>657225</xdr:colOff>
                    <xdr:row>25</xdr:row>
                    <xdr:rowOff>171450</xdr:rowOff>
                  </to>
                </anchor>
              </controlPr>
            </control>
          </mc:Choice>
        </mc:AlternateContent>
        <mc:AlternateContent xmlns:mc="http://schemas.openxmlformats.org/markup-compatibility/2006">
          <mc:Choice Requires="x14">
            <control shapeId="13383" r:id="rId15" name="Check Box 71">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13384" r:id="rId16" name="Check Box 72">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13465" r:id="rId17" name="Check Box 153">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13466" r:id="rId18" name="Check Box 154">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13467" r:id="rId19" name="Check Box 155">
              <controlPr defaultSize="0" autoFill="0" autoLine="0" autoPict="0">
                <anchor moveWithCells="1">
                  <from>
                    <xdr:col>2</xdr:col>
                    <xdr:colOff>266700</xdr:colOff>
                    <xdr:row>34</xdr:row>
                    <xdr:rowOff>28575</xdr:rowOff>
                  </from>
                  <to>
                    <xdr:col>2</xdr:col>
                    <xdr:colOff>657225</xdr:colOff>
                    <xdr:row>34</xdr:row>
                    <xdr:rowOff>171450</xdr:rowOff>
                  </to>
                </anchor>
              </controlPr>
            </control>
          </mc:Choice>
        </mc:AlternateContent>
        <mc:AlternateContent xmlns:mc="http://schemas.openxmlformats.org/markup-compatibility/2006">
          <mc:Choice Requires="x14">
            <control shapeId="13471" r:id="rId20" name="Check Box 159">
              <controlPr defaultSize="0" autoFill="0" autoLine="0" autoPict="0">
                <anchor moveWithCells="1">
                  <from>
                    <xdr:col>2</xdr:col>
                    <xdr:colOff>266700</xdr:colOff>
                    <xdr:row>21</xdr:row>
                    <xdr:rowOff>28575</xdr:rowOff>
                  </from>
                  <to>
                    <xdr:col>2</xdr:col>
                    <xdr:colOff>657225</xdr:colOff>
                    <xdr:row>21</xdr:row>
                    <xdr:rowOff>171450</xdr:rowOff>
                  </to>
                </anchor>
              </controlPr>
            </control>
          </mc:Choice>
        </mc:AlternateContent>
        <mc:AlternateContent xmlns:mc="http://schemas.openxmlformats.org/markup-compatibility/2006">
          <mc:Choice Requires="x14">
            <control shapeId="13472" r:id="rId21" name="Check Box 160">
              <controlPr defaultSize="0" autoFill="0" autoLine="0" autoPict="0">
                <anchor moveWithCells="1">
                  <from>
                    <xdr:col>2</xdr:col>
                    <xdr:colOff>266700</xdr:colOff>
                    <xdr:row>22</xdr:row>
                    <xdr:rowOff>28575</xdr:rowOff>
                  </from>
                  <to>
                    <xdr:col>2</xdr:col>
                    <xdr:colOff>657225</xdr:colOff>
                    <xdr:row>22</xdr:row>
                    <xdr:rowOff>171450</xdr:rowOff>
                  </to>
                </anchor>
              </controlPr>
            </control>
          </mc:Choice>
        </mc:AlternateContent>
        <mc:AlternateContent xmlns:mc="http://schemas.openxmlformats.org/markup-compatibility/2006">
          <mc:Choice Requires="x14">
            <control shapeId="13473" r:id="rId22" name="Check Box 161">
              <controlPr defaultSize="0" autoFill="0" autoLine="0" autoPict="0">
                <anchor moveWithCells="1">
                  <from>
                    <xdr:col>2</xdr:col>
                    <xdr:colOff>266700</xdr:colOff>
                    <xdr:row>23</xdr:row>
                    <xdr:rowOff>28575</xdr:rowOff>
                  </from>
                  <to>
                    <xdr:col>2</xdr:col>
                    <xdr:colOff>657225</xdr:colOff>
                    <xdr:row>23</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sheetPr>
  <dimension ref="A1:N40"/>
  <sheetViews>
    <sheetView topLeftCell="A10" zoomScale="90" zoomScaleNormal="90" workbookViewId="0">
      <selection activeCell="H24" sqref="H24"/>
    </sheetView>
  </sheetViews>
  <sheetFormatPr baseColWidth="10" defaultColWidth="9.140625" defaultRowHeight="15" x14ac:dyDescent="0.25"/>
  <cols>
    <col min="1" max="1" width="9.140625" style="3"/>
    <col min="2" max="2" width="67.28515625" style="3" customWidth="1"/>
    <col min="3" max="3" width="11.42578125" style="3" customWidth="1"/>
    <col min="4" max="4" width="54.42578125" style="3" customWidth="1"/>
    <col min="5" max="5" width="9.140625" style="3" hidden="1" customWidth="1"/>
    <col min="6" max="6" width="9.85546875" style="3" customWidth="1"/>
    <col min="7" max="7" width="9.140625" style="3"/>
    <col min="8" max="8" width="55.42578125" style="3" customWidth="1"/>
    <col min="9" max="16384" width="9.140625" style="3"/>
  </cols>
  <sheetData>
    <row r="1" spans="1:14" ht="18.75" x14ac:dyDescent="0.3">
      <c r="A1" s="2"/>
      <c r="B1" s="28"/>
      <c r="C1" s="29"/>
      <c r="D1" s="2"/>
      <c r="E1" s="2"/>
      <c r="F1" s="2"/>
      <c r="G1" s="2"/>
      <c r="H1" s="2"/>
      <c r="I1" s="2"/>
      <c r="J1" s="2"/>
      <c r="K1" s="2"/>
      <c r="L1" s="2"/>
      <c r="M1" s="2"/>
      <c r="N1" s="2"/>
    </row>
    <row r="2" spans="1:14" x14ac:dyDescent="0.25">
      <c r="A2" s="2"/>
      <c r="B2" s="2"/>
      <c r="C2" s="2"/>
      <c r="D2" s="2"/>
      <c r="E2" s="2"/>
      <c r="F2" s="2"/>
      <c r="G2" s="2"/>
      <c r="H2" s="2"/>
      <c r="I2" s="2"/>
      <c r="J2" s="2"/>
      <c r="K2" s="2"/>
      <c r="L2" s="2"/>
      <c r="M2" s="2"/>
      <c r="N2" s="2"/>
    </row>
    <row r="3" spans="1:14" x14ac:dyDescent="0.25">
      <c r="A3" s="2"/>
      <c r="B3" s="2"/>
      <c r="C3" s="2"/>
      <c r="D3" s="2"/>
      <c r="E3" s="2"/>
      <c r="F3" s="2"/>
      <c r="G3" s="2"/>
      <c r="H3" s="2"/>
      <c r="I3" s="2"/>
      <c r="J3" s="2"/>
      <c r="K3" s="2"/>
      <c r="L3" s="2"/>
      <c r="M3" s="2"/>
      <c r="N3" s="2"/>
    </row>
    <row r="4" spans="1:14" x14ac:dyDescent="0.25">
      <c r="A4" s="2"/>
      <c r="B4" s="2"/>
      <c r="C4" s="2"/>
      <c r="D4" s="2"/>
      <c r="E4" s="2"/>
      <c r="F4" s="2"/>
      <c r="G4" s="2"/>
      <c r="H4" s="2"/>
      <c r="I4" s="2"/>
      <c r="J4" s="2"/>
      <c r="K4" s="2"/>
      <c r="L4" s="2"/>
      <c r="M4" s="2"/>
      <c r="N4" s="2"/>
    </row>
    <row r="5" spans="1:14" x14ac:dyDescent="0.25">
      <c r="A5" s="2"/>
      <c r="B5" s="2"/>
      <c r="C5" s="2"/>
      <c r="D5" s="2"/>
      <c r="E5" s="2"/>
      <c r="F5" s="2"/>
      <c r="G5" s="2"/>
      <c r="H5" s="2"/>
      <c r="I5" s="2"/>
      <c r="J5" s="2"/>
      <c r="K5" s="2"/>
      <c r="L5" s="2"/>
      <c r="M5" s="2"/>
      <c r="N5" s="2"/>
    </row>
    <row r="6" spans="1:14" ht="15.75" thickBot="1" x14ac:dyDescent="0.3">
      <c r="A6" s="27"/>
      <c r="B6" s="27"/>
      <c r="C6" s="27"/>
      <c r="D6" s="27"/>
      <c r="E6" s="27"/>
      <c r="F6" s="27"/>
      <c r="G6" s="27"/>
      <c r="H6" s="27"/>
      <c r="I6" s="27"/>
      <c r="J6" s="27"/>
      <c r="K6" s="27"/>
      <c r="L6" s="405"/>
      <c r="M6" s="405"/>
      <c r="N6" s="405"/>
    </row>
    <row r="7" spans="1:14" ht="21.75" thickTop="1" x14ac:dyDescent="0.35">
      <c r="A7" s="2"/>
      <c r="B7" s="113" t="s">
        <v>603</v>
      </c>
      <c r="C7" s="5"/>
      <c r="D7" s="5"/>
      <c r="E7" s="5"/>
      <c r="F7" s="5"/>
      <c r="G7" s="5"/>
      <c r="H7" s="5"/>
      <c r="I7" s="2"/>
      <c r="J7" s="2"/>
      <c r="K7" s="2"/>
      <c r="L7" s="2"/>
      <c r="M7" s="2"/>
      <c r="N7" s="2"/>
    </row>
    <row r="8" spans="1:14" ht="15.75" x14ac:dyDescent="0.3">
      <c r="B8" s="112" t="s">
        <v>84</v>
      </c>
      <c r="C8" s="6"/>
      <c r="D8" s="7"/>
      <c r="E8" s="6"/>
      <c r="F8" s="6"/>
      <c r="G8" s="6"/>
    </row>
    <row r="9" spans="1:14" ht="15.75" x14ac:dyDescent="0.3">
      <c r="B9" s="6"/>
      <c r="C9" s="6"/>
      <c r="D9" s="7"/>
      <c r="E9" s="6"/>
      <c r="F9" s="6"/>
      <c r="G9" s="6"/>
    </row>
    <row r="10" spans="1:14" ht="19.5" x14ac:dyDescent="0.35">
      <c r="B10" s="9" t="s">
        <v>536</v>
      </c>
      <c r="C10" s="6"/>
      <c r="D10" s="7"/>
      <c r="E10" s="6"/>
      <c r="F10" s="6"/>
      <c r="G10" s="6"/>
    </row>
    <row r="11" spans="1:14" ht="16.5" customHeight="1" x14ac:dyDescent="0.25">
      <c r="B11" s="432" t="s">
        <v>526</v>
      </c>
      <c r="C11" s="434" t="s">
        <v>1</v>
      </c>
      <c r="D11" s="434" t="s">
        <v>6</v>
      </c>
      <c r="E11" s="15"/>
      <c r="F11" s="428" t="s">
        <v>2</v>
      </c>
      <c r="G11" s="428" t="s">
        <v>3</v>
      </c>
      <c r="H11" s="430" t="s">
        <v>527</v>
      </c>
    </row>
    <row r="12" spans="1:14" ht="16.5" customHeight="1" x14ac:dyDescent="0.25">
      <c r="B12" s="433"/>
      <c r="C12" s="435"/>
      <c r="D12" s="435"/>
      <c r="E12" s="335"/>
      <c r="F12" s="429"/>
      <c r="G12" s="429"/>
      <c r="H12" s="431"/>
    </row>
    <row r="13" spans="1:14" ht="16.5" customHeight="1" x14ac:dyDescent="0.3">
      <c r="B13" s="16" t="s">
        <v>534</v>
      </c>
      <c r="C13" s="336"/>
      <c r="D13" s="340"/>
      <c r="E13" s="337" t="b">
        <v>0</v>
      </c>
      <c r="F13" s="338">
        <f t="shared" ref="F13:F15" si="0">IF(E13,1,0)</f>
        <v>0</v>
      </c>
      <c r="G13" s="338">
        <v>1</v>
      </c>
      <c r="H13" s="17"/>
    </row>
    <row r="14" spans="1:14" ht="16.5" customHeight="1" x14ac:dyDescent="0.3">
      <c r="B14" s="16" t="s">
        <v>600</v>
      </c>
      <c r="C14" s="336"/>
      <c r="D14" s="341" t="s">
        <v>608</v>
      </c>
      <c r="E14" s="337" t="b">
        <v>0</v>
      </c>
      <c r="F14" s="338">
        <f t="shared" si="0"/>
        <v>0</v>
      </c>
      <c r="G14" s="338">
        <v>1</v>
      </c>
      <c r="H14" s="17"/>
    </row>
    <row r="15" spans="1:14" ht="33" customHeight="1" x14ac:dyDescent="0.3">
      <c r="B15" s="61" t="s">
        <v>607</v>
      </c>
      <c r="C15" s="336"/>
      <c r="D15" s="341" t="s">
        <v>609</v>
      </c>
      <c r="E15" s="337" t="b">
        <v>0</v>
      </c>
      <c r="F15" s="338">
        <f t="shared" si="0"/>
        <v>0</v>
      </c>
      <c r="G15" s="338">
        <v>1</v>
      </c>
      <c r="H15" s="17"/>
    </row>
    <row r="16" spans="1:14" ht="32.25" x14ac:dyDescent="0.35">
      <c r="A16" s="8"/>
      <c r="B16" s="61" t="s">
        <v>601</v>
      </c>
      <c r="C16" s="336"/>
      <c r="D16" s="341" t="s">
        <v>610</v>
      </c>
      <c r="E16" s="337" t="b">
        <v>0</v>
      </c>
      <c r="F16" s="338">
        <f t="shared" ref="F16:F19" si="1">IF(E16,1,0)</f>
        <v>0</v>
      </c>
      <c r="G16" s="338">
        <v>1</v>
      </c>
      <c r="H16" s="17"/>
    </row>
    <row r="17" spans="2:8" ht="23.25" customHeight="1" x14ac:dyDescent="0.3">
      <c r="B17" s="61" t="s">
        <v>571</v>
      </c>
      <c r="C17" s="336"/>
      <c r="D17" s="341" t="s">
        <v>611</v>
      </c>
      <c r="E17" s="337" t="b">
        <v>0</v>
      </c>
      <c r="F17" s="338">
        <f t="shared" si="1"/>
        <v>0</v>
      </c>
      <c r="G17" s="338">
        <v>1</v>
      </c>
      <c r="H17" s="17"/>
    </row>
    <row r="18" spans="2:8" ht="31.5" x14ac:dyDescent="0.3">
      <c r="B18" s="61" t="s">
        <v>572</v>
      </c>
      <c r="C18" s="336"/>
      <c r="D18" s="341" t="s">
        <v>612</v>
      </c>
      <c r="E18" s="337" t="b">
        <v>0</v>
      </c>
      <c r="F18" s="338">
        <f t="shared" si="1"/>
        <v>0</v>
      </c>
      <c r="G18" s="338">
        <v>1</v>
      </c>
      <c r="H18" s="17"/>
    </row>
    <row r="19" spans="2:8" ht="41.25" customHeight="1" x14ac:dyDescent="0.3">
      <c r="B19" s="310" t="s">
        <v>587</v>
      </c>
      <c r="C19" s="24"/>
      <c r="D19" s="342" t="s">
        <v>613</v>
      </c>
      <c r="E19" s="146" t="b">
        <v>0</v>
      </c>
      <c r="F19" s="147">
        <f t="shared" si="1"/>
        <v>0</v>
      </c>
      <c r="G19" s="147">
        <v>1</v>
      </c>
      <c r="H19" s="21"/>
    </row>
    <row r="20" spans="2:8" ht="15.75" x14ac:dyDescent="0.3">
      <c r="B20" s="56"/>
      <c r="F20" s="14">
        <f>SUM(F13:F19)</f>
        <v>0</v>
      </c>
      <c r="G20" s="14">
        <f>SUM(G13:G19)</f>
        <v>7</v>
      </c>
      <c r="H20" s="25"/>
    </row>
    <row r="21" spans="2:8" ht="19.5" x14ac:dyDescent="0.35">
      <c r="B21" s="9" t="s">
        <v>602</v>
      </c>
    </row>
    <row r="22" spans="2:8" ht="15" customHeight="1" x14ac:dyDescent="0.25">
      <c r="B22" s="432" t="s">
        <v>526</v>
      </c>
      <c r="C22" s="434" t="s">
        <v>1</v>
      </c>
      <c r="D22" s="434" t="s">
        <v>6</v>
      </c>
      <c r="E22" s="15"/>
      <c r="F22" s="428" t="s">
        <v>2</v>
      </c>
      <c r="G22" s="428" t="s">
        <v>3</v>
      </c>
      <c r="H22" s="430" t="s">
        <v>527</v>
      </c>
    </row>
    <row r="23" spans="2:8" ht="17.25" customHeight="1" x14ac:dyDescent="0.25">
      <c r="B23" s="433"/>
      <c r="C23" s="435"/>
      <c r="D23" s="435"/>
      <c r="E23" s="335"/>
      <c r="F23" s="429"/>
      <c r="G23" s="429"/>
      <c r="H23" s="431"/>
    </row>
    <row r="24" spans="2:8" ht="33" customHeight="1" x14ac:dyDescent="0.3">
      <c r="B24" s="61" t="s">
        <v>615</v>
      </c>
      <c r="C24" s="336"/>
      <c r="D24" s="343" t="s">
        <v>597</v>
      </c>
      <c r="E24" s="337" t="b">
        <v>0</v>
      </c>
      <c r="F24" s="338">
        <f>IF(E24,1,0)</f>
        <v>0</v>
      </c>
      <c r="G24" s="338">
        <v>1</v>
      </c>
      <c r="H24" s="17"/>
    </row>
    <row r="25" spans="2:8" ht="33" customHeight="1" x14ac:dyDescent="0.3">
      <c r="B25" s="61" t="s">
        <v>573</v>
      </c>
      <c r="C25" s="336"/>
      <c r="D25" s="343" t="s">
        <v>598</v>
      </c>
      <c r="E25" s="337" t="b">
        <v>0</v>
      </c>
      <c r="F25" s="338">
        <f t="shared" ref="F25:F28" si="2">IF(E25,1,0)</f>
        <v>0</v>
      </c>
      <c r="G25" s="338">
        <v>1</v>
      </c>
      <c r="H25" s="344"/>
    </row>
    <row r="26" spans="2:8" ht="36" customHeight="1" x14ac:dyDescent="0.3">
      <c r="B26" s="61" t="s">
        <v>574</v>
      </c>
      <c r="C26" s="336"/>
      <c r="D26" s="343" t="s">
        <v>616</v>
      </c>
      <c r="E26" s="337" t="b">
        <v>0</v>
      </c>
      <c r="F26" s="338">
        <f t="shared" si="2"/>
        <v>0</v>
      </c>
      <c r="G26" s="338">
        <v>1</v>
      </c>
      <c r="H26" s="17"/>
    </row>
    <row r="27" spans="2:8" ht="37.5" customHeight="1" x14ac:dyDescent="0.3">
      <c r="B27" s="61" t="s">
        <v>570</v>
      </c>
      <c r="C27" s="336"/>
      <c r="D27" s="343" t="s">
        <v>599</v>
      </c>
      <c r="E27" s="337" t="b">
        <v>0</v>
      </c>
      <c r="F27" s="338">
        <f t="shared" si="2"/>
        <v>0</v>
      </c>
      <c r="G27" s="338">
        <v>1</v>
      </c>
      <c r="H27" s="17"/>
    </row>
    <row r="28" spans="2:8" ht="19.5" customHeight="1" x14ac:dyDescent="0.3">
      <c r="B28" s="310" t="s">
        <v>535</v>
      </c>
      <c r="C28" s="24"/>
      <c r="D28" s="345" t="s">
        <v>614</v>
      </c>
      <c r="E28" s="146" t="b">
        <v>0</v>
      </c>
      <c r="F28" s="147">
        <f t="shared" si="2"/>
        <v>0</v>
      </c>
      <c r="G28" s="147">
        <v>1</v>
      </c>
      <c r="H28" s="21"/>
    </row>
    <row r="29" spans="2:8" ht="15.75" x14ac:dyDescent="0.3">
      <c r="B29" s="56"/>
      <c r="F29" s="14">
        <f>SUM(F24:F28)</f>
        <v>0</v>
      </c>
      <c r="G29" s="14">
        <f>SUM(G24:G28)</f>
        <v>5</v>
      </c>
      <c r="H29" s="25">
        <f>F29/G29</f>
        <v>0</v>
      </c>
    </row>
    <row r="40" spans="6:8" x14ac:dyDescent="0.25">
      <c r="F40" s="14"/>
      <c r="G40" s="14"/>
      <c r="H40" s="25"/>
    </row>
  </sheetData>
  <mergeCells count="12">
    <mergeCell ref="H11:H12"/>
    <mergeCell ref="B11:B12"/>
    <mergeCell ref="C11:C12"/>
    <mergeCell ref="D11:D12"/>
    <mergeCell ref="F11:F12"/>
    <mergeCell ref="G11:G12"/>
    <mergeCell ref="H22:H23"/>
    <mergeCell ref="B22:B23"/>
    <mergeCell ref="C22:C23"/>
    <mergeCell ref="D22:D23"/>
    <mergeCell ref="F22:F23"/>
    <mergeCell ref="G22:G2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266700</xdr:colOff>
                    <xdr:row>12</xdr:row>
                    <xdr:rowOff>28575</xdr:rowOff>
                  </from>
                  <to>
                    <xdr:col>2</xdr:col>
                    <xdr:colOff>666750</xdr:colOff>
                    <xdr:row>12</xdr:row>
                    <xdr:rowOff>171450</xdr:rowOff>
                  </to>
                </anchor>
              </controlPr>
            </control>
          </mc:Choice>
        </mc:AlternateContent>
        <mc:AlternateContent xmlns:mc="http://schemas.openxmlformats.org/markup-compatibility/2006">
          <mc:Choice Requires="x14">
            <control shapeId="32777" r:id="rId5" name="Check Box 9">
              <controlPr defaultSize="0" autoFill="0" autoLine="0" autoPict="0">
                <anchor moveWithCells="1">
                  <from>
                    <xdr:col>2</xdr:col>
                    <xdr:colOff>266700</xdr:colOff>
                    <xdr:row>23</xdr:row>
                    <xdr:rowOff>28575</xdr:rowOff>
                  </from>
                  <to>
                    <xdr:col>2</xdr:col>
                    <xdr:colOff>657225</xdr:colOff>
                    <xdr:row>23</xdr:row>
                    <xdr:rowOff>171450</xdr:rowOff>
                  </to>
                </anchor>
              </controlPr>
            </control>
          </mc:Choice>
        </mc:AlternateContent>
        <mc:AlternateContent xmlns:mc="http://schemas.openxmlformats.org/markup-compatibility/2006">
          <mc:Choice Requires="x14">
            <control shapeId="32778" r:id="rId6" name="Check Box 10">
              <controlPr defaultSize="0" autoFill="0" autoLine="0" autoPict="0">
                <anchor moveWithCells="1">
                  <from>
                    <xdr:col>2</xdr:col>
                    <xdr:colOff>266700</xdr:colOff>
                    <xdr:row>27</xdr:row>
                    <xdr:rowOff>28575</xdr:rowOff>
                  </from>
                  <to>
                    <xdr:col>2</xdr:col>
                    <xdr:colOff>657225</xdr:colOff>
                    <xdr:row>27</xdr:row>
                    <xdr:rowOff>171450</xdr:rowOff>
                  </to>
                </anchor>
              </controlPr>
            </control>
          </mc:Choice>
        </mc:AlternateContent>
        <mc:AlternateContent xmlns:mc="http://schemas.openxmlformats.org/markup-compatibility/2006">
          <mc:Choice Requires="x14">
            <control shapeId="32785" r:id="rId7" name="Check Box 17">
              <controlPr defaultSize="0" autoFill="0" autoLine="0" autoPict="0">
                <anchor moveWithCells="1">
                  <from>
                    <xdr:col>2</xdr:col>
                    <xdr:colOff>266700</xdr:colOff>
                    <xdr:row>24</xdr:row>
                    <xdr:rowOff>28575</xdr:rowOff>
                  </from>
                  <to>
                    <xdr:col>2</xdr:col>
                    <xdr:colOff>657225</xdr:colOff>
                    <xdr:row>24</xdr:row>
                    <xdr:rowOff>171450</xdr:rowOff>
                  </to>
                </anchor>
              </controlPr>
            </control>
          </mc:Choice>
        </mc:AlternateContent>
        <mc:AlternateContent xmlns:mc="http://schemas.openxmlformats.org/markup-compatibility/2006">
          <mc:Choice Requires="x14">
            <control shapeId="32786" r:id="rId8" name="Check Box 18">
              <controlPr defaultSize="0" autoFill="0" autoLine="0" autoPict="0">
                <anchor moveWithCells="1">
                  <from>
                    <xdr:col>2</xdr:col>
                    <xdr:colOff>266700</xdr:colOff>
                    <xdr:row>25</xdr:row>
                    <xdr:rowOff>28575</xdr:rowOff>
                  </from>
                  <to>
                    <xdr:col>2</xdr:col>
                    <xdr:colOff>657225</xdr:colOff>
                    <xdr:row>25</xdr:row>
                    <xdr:rowOff>171450</xdr:rowOff>
                  </to>
                </anchor>
              </controlPr>
            </control>
          </mc:Choice>
        </mc:AlternateContent>
        <mc:AlternateContent xmlns:mc="http://schemas.openxmlformats.org/markup-compatibility/2006">
          <mc:Choice Requires="x14">
            <control shapeId="32787" r:id="rId9" name="Check Box 19">
              <controlPr defaultSize="0" autoFill="0" autoLine="0" autoPict="0">
                <anchor moveWithCells="1">
                  <from>
                    <xdr:col>2</xdr:col>
                    <xdr:colOff>266700</xdr:colOff>
                    <xdr:row>26</xdr:row>
                    <xdr:rowOff>28575</xdr:rowOff>
                  </from>
                  <to>
                    <xdr:col>2</xdr:col>
                    <xdr:colOff>657225</xdr:colOff>
                    <xdr:row>26</xdr:row>
                    <xdr:rowOff>171450</xdr:rowOff>
                  </to>
                </anchor>
              </controlPr>
            </control>
          </mc:Choice>
        </mc:AlternateContent>
        <mc:AlternateContent xmlns:mc="http://schemas.openxmlformats.org/markup-compatibility/2006">
          <mc:Choice Requires="x14">
            <control shapeId="32794" r:id="rId10" name="Check Box 26">
              <controlPr defaultSize="0" autoFill="0" autoLine="0" autoPict="0">
                <anchor moveWithCells="1">
                  <from>
                    <xdr:col>2</xdr:col>
                    <xdr:colOff>266700</xdr:colOff>
                    <xdr:row>12</xdr:row>
                    <xdr:rowOff>28575</xdr:rowOff>
                  </from>
                  <to>
                    <xdr:col>2</xdr:col>
                    <xdr:colOff>666750</xdr:colOff>
                    <xdr:row>12</xdr:row>
                    <xdr:rowOff>171450</xdr:rowOff>
                  </to>
                </anchor>
              </controlPr>
            </control>
          </mc:Choice>
        </mc:AlternateContent>
        <mc:AlternateContent xmlns:mc="http://schemas.openxmlformats.org/markup-compatibility/2006">
          <mc:Choice Requires="x14">
            <control shapeId="32807" r:id="rId11" name="Check Box 39">
              <controlPr defaultSize="0" autoFill="0" autoLine="0" autoPict="0">
                <anchor moveWithCells="1">
                  <from>
                    <xdr:col>2</xdr:col>
                    <xdr:colOff>266700</xdr:colOff>
                    <xdr:row>13</xdr:row>
                    <xdr:rowOff>28575</xdr:rowOff>
                  </from>
                  <to>
                    <xdr:col>2</xdr:col>
                    <xdr:colOff>666750</xdr:colOff>
                    <xdr:row>13</xdr:row>
                    <xdr:rowOff>171450</xdr:rowOff>
                  </to>
                </anchor>
              </controlPr>
            </control>
          </mc:Choice>
        </mc:AlternateContent>
        <mc:AlternateContent xmlns:mc="http://schemas.openxmlformats.org/markup-compatibility/2006">
          <mc:Choice Requires="x14">
            <control shapeId="32808" r:id="rId12" name="Check Box 40">
              <controlPr defaultSize="0" autoFill="0" autoLine="0" autoPict="0">
                <anchor moveWithCells="1">
                  <from>
                    <xdr:col>2</xdr:col>
                    <xdr:colOff>266700</xdr:colOff>
                    <xdr:row>13</xdr:row>
                    <xdr:rowOff>28575</xdr:rowOff>
                  </from>
                  <to>
                    <xdr:col>2</xdr:col>
                    <xdr:colOff>666750</xdr:colOff>
                    <xdr:row>13</xdr:row>
                    <xdr:rowOff>171450</xdr:rowOff>
                  </to>
                </anchor>
              </controlPr>
            </control>
          </mc:Choice>
        </mc:AlternateContent>
        <mc:AlternateContent xmlns:mc="http://schemas.openxmlformats.org/markup-compatibility/2006">
          <mc:Choice Requires="x14">
            <control shapeId="32809" r:id="rId13" name="Check Box 41">
              <controlPr defaultSize="0" autoFill="0" autoLine="0" autoPict="0">
                <anchor moveWithCells="1">
                  <from>
                    <xdr:col>2</xdr:col>
                    <xdr:colOff>266700</xdr:colOff>
                    <xdr:row>14</xdr:row>
                    <xdr:rowOff>28575</xdr:rowOff>
                  </from>
                  <to>
                    <xdr:col>2</xdr:col>
                    <xdr:colOff>666750</xdr:colOff>
                    <xdr:row>14</xdr:row>
                    <xdr:rowOff>171450</xdr:rowOff>
                  </to>
                </anchor>
              </controlPr>
            </control>
          </mc:Choice>
        </mc:AlternateContent>
        <mc:AlternateContent xmlns:mc="http://schemas.openxmlformats.org/markup-compatibility/2006">
          <mc:Choice Requires="x14">
            <control shapeId="32810" r:id="rId14" name="Check Box 42">
              <controlPr defaultSize="0" autoFill="0" autoLine="0" autoPict="0">
                <anchor moveWithCells="1">
                  <from>
                    <xdr:col>2</xdr:col>
                    <xdr:colOff>266700</xdr:colOff>
                    <xdr:row>14</xdr:row>
                    <xdr:rowOff>28575</xdr:rowOff>
                  </from>
                  <to>
                    <xdr:col>2</xdr:col>
                    <xdr:colOff>666750</xdr:colOff>
                    <xdr:row>14</xdr:row>
                    <xdr:rowOff>171450</xdr:rowOff>
                  </to>
                </anchor>
              </controlPr>
            </control>
          </mc:Choice>
        </mc:AlternateContent>
        <mc:AlternateContent xmlns:mc="http://schemas.openxmlformats.org/markup-compatibility/2006">
          <mc:Choice Requires="x14">
            <control shapeId="32811" r:id="rId15" name="Check Box 43">
              <controlPr defaultSize="0" autoFill="0" autoLine="0" autoPict="0">
                <anchor moveWithCells="1">
                  <from>
                    <xdr:col>2</xdr:col>
                    <xdr:colOff>266700</xdr:colOff>
                    <xdr:row>15</xdr:row>
                    <xdr:rowOff>28575</xdr:rowOff>
                  </from>
                  <to>
                    <xdr:col>2</xdr:col>
                    <xdr:colOff>666750</xdr:colOff>
                    <xdr:row>15</xdr:row>
                    <xdr:rowOff>171450</xdr:rowOff>
                  </to>
                </anchor>
              </controlPr>
            </control>
          </mc:Choice>
        </mc:AlternateContent>
        <mc:AlternateContent xmlns:mc="http://schemas.openxmlformats.org/markup-compatibility/2006">
          <mc:Choice Requires="x14">
            <control shapeId="32812" r:id="rId16" name="Check Box 44">
              <controlPr defaultSize="0" autoFill="0" autoLine="0" autoPict="0">
                <anchor moveWithCells="1">
                  <from>
                    <xdr:col>2</xdr:col>
                    <xdr:colOff>266700</xdr:colOff>
                    <xdr:row>15</xdr:row>
                    <xdr:rowOff>28575</xdr:rowOff>
                  </from>
                  <to>
                    <xdr:col>2</xdr:col>
                    <xdr:colOff>666750</xdr:colOff>
                    <xdr:row>15</xdr:row>
                    <xdr:rowOff>171450</xdr:rowOff>
                  </to>
                </anchor>
              </controlPr>
            </control>
          </mc:Choice>
        </mc:AlternateContent>
        <mc:AlternateContent xmlns:mc="http://schemas.openxmlformats.org/markup-compatibility/2006">
          <mc:Choice Requires="x14">
            <control shapeId="32813" r:id="rId17" name="Check Box 45">
              <controlPr defaultSize="0" autoFill="0" autoLine="0" autoPict="0">
                <anchor moveWithCells="1">
                  <from>
                    <xdr:col>2</xdr:col>
                    <xdr:colOff>266700</xdr:colOff>
                    <xdr:row>16</xdr:row>
                    <xdr:rowOff>28575</xdr:rowOff>
                  </from>
                  <to>
                    <xdr:col>2</xdr:col>
                    <xdr:colOff>666750</xdr:colOff>
                    <xdr:row>16</xdr:row>
                    <xdr:rowOff>171450</xdr:rowOff>
                  </to>
                </anchor>
              </controlPr>
            </control>
          </mc:Choice>
        </mc:AlternateContent>
        <mc:AlternateContent xmlns:mc="http://schemas.openxmlformats.org/markup-compatibility/2006">
          <mc:Choice Requires="x14">
            <control shapeId="32814" r:id="rId18" name="Check Box 46">
              <controlPr defaultSize="0" autoFill="0" autoLine="0" autoPict="0">
                <anchor moveWithCells="1">
                  <from>
                    <xdr:col>2</xdr:col>
                    <xdr:colOff>266700</xdr:colOff>
                    <xdr:row>16</xdr:row>
                    <xdr:rowOff>28575</xdr:rowOff>
                  </from>
                  <to>
                    <xdr:col>2</xdr:col>
                    <xdr:colOff>666750</xdr:colOff>
                    <xdr:row>16</xdr:row>
                    <xdr:rowOff>171450</xdr:rowOff>
                  </to>
                </anchor>
              </controlPr>
            </control>
          </mc:Choice>
        </mc:AlternateContent>
        <mc:AlternateContent xmlns:mc="http://schemas.openxmlformats.org/markup-compatibility/2006">
          <mc:Choice Requires="x14">
            <control shapeId="32815" r:id="rId19" name="Check Box 47">
              <controlPr defaultSize="0" autoFill="0" autoLine="0" autoPict="0">
                <anchor moveWithCells="1">
                  <from>
                    <xdr:col>2</xdr:col>
                    <xdr:colOff>266700</xdr:colOff>
                    <xdr:row>17</xdr:row>
                    <xdr:rowOff>28575</xdr:rowOff>
                  </from>
                  <to>
                    <xdr:col>2</xdr:col>
                    <xdr:colOff>666750</xdr:colOff>
                    <xdr:row>17</xdr:row>
                    <xdr:rowOff>171450</xdr:rowOff>
                  </to>
                </anchor>
              </controlPr>
            </control>
          </mc:Choice>
        </mc:AlternateContent>
        <mc:AlternateContent xmlns:mc="http://schemas.openxmlformats.org/markup-compatibility/2006">
          <mc:Choice Requires="x14">
            <control shapeId="32816" r:id="rId20" name="Check Box 48">
              <controlPr defaultSize="0" autoFill="0" autoLine="0" autoPict="0">
                <anchor moveWithCells="1">
                  <from>
                    <xdr:col>2</xdr:col>
                    <xdr:colOff>266700</xdr:colOff>
                    <xdr:row>17</xdr:row>
                    <xdr:rowOff>28575</xdr:rowOff>
                  </from>
                  <to>
                    <xdr:col>2</xdr:col>
                    <xdr:colOff>666750</xdr:colOff>
                    <xdr:row>17</xdr:row>
                    <xdr:rowOff>171450</xdr:rowOff>
                  </to>
                </anchor>
              </controlPr>
            </control>
          </mc:Choice>
        </mc:AlternateContent>
        <mc:AlternateContent xmlns:mc="http://schemas.openxmlformats.org/markup-compatibility/2006">
          <mc:Choice Requires="x14">
            <control shapeId="32817" r:id="rId21" name="Check Box 49">
              <controlPr defaultSize="0" autoFill="0" autoLine="0" autoPict="0">
                <anchor moveWithCells="1">
                  <from>
                    <xdr:col>2</xdr:col>
                    <xdr:colOff>266700</xdr:colOff>
                    <xdr:row>18</xdr:row>
                    <xdr:rowOff>28575</xdr:rowOff>
                  </from>
                  <to>
                    <xdr:col>2</xdr:col>
                    <xdr:colOff>666750</xdr:colOff>
                    <xdr:row>18</xdr:row>
                    <xdr:rowOff>171450</xdr:rowOff>
                  </to>
                </anchor>
              </controlPr>
            </control>
          </mc:Choice>
        </mc:AlternateContent>
        <mc:AlternateContent xmlns:mc="http://schemas.openxmlformats.org/markup-compatibility/2006">
          <mc:Choice Requires="x14">
            <control shapeId="32818" r:id="rId22" name="Check Box 50">
              <controlPr defaultSize="0" autoFill="0" autoLine="0" autoPict="0">
                <anchor moveWithCells="1">
                  <from>
                    <xdr:col>2</xdr:col>
                    <xdr:colOff>266700</xdr:colOff>
                    <xdr:row>18</xdr:row>
                    <xdr:rowOff>28575</xdr:rowOff>
                  </from>
                  <to>
                    <xdr:col>2</xdr:col>
                    <xdr:colOff>666750</xdr:colOff>
                    <xdr:row>18</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sheetPr>
  <dimension ref="A1:NF116"/>
  <sheetViews>
    <sheetView topLeftCell="A7" zoomScale="55" zoomScaleNormal="55" workbookViewId="0"/>
  </sheetViews>
  <sheetFormatPr baseColWidth="10" defaultColWidth="9.140625" defaultRowHeight="15" x14ac:dyDescent="0.25"/>
  <cols>
    <col min="1" max="2" width="9.140625" style="3"/>
    <col min="3" max="3" width="81" style="3" customWidth="1"/>
    <col min="4" max="4" width="11.140625" style="3" customWidth="1"/>
    <col min="5" max="5" width="9.140625" style="3"/>
    <col min="6" max="6" width="13.85546875" style="3" customWidth="1"/>
    <col min="7" max="16" width="9.140625" style="3"/>
    <col min="17" max="17" width="9.140625" style="3" customWidth="1"/>
    <col min="18" max="18" width="13.5703125" style="3" customWidth="1"/>
    <col min="19" max="16384" width="9.140625" style="3"/>
  </cols>
  <sheetData>
    <row r="1" spans="1:48" s="2" customFormat="1" ht="18.75" x14ac:dyDescent="0.3">
      <c r="B1" s="28"/>
      <c r="C1" s="29"/>
    </row>
    <row r="2" spans="1:48" s="2" customFormat="1" x14ac:dyDescent="0.25"/>
    <row r="3" spans="1:48" s="2" customFormat="1" x14ac:dyDescent="0.25"/>
    <row r="4" spans="1:48" s="2" customFormat="1" x14ac:dyDescent="0.25"/>
    <row r="5" spans="1:48" s="2" customFormat="1" x14ac:dyDescent="0.25"/>
    <row r="6" spans="1:48" s="2" customFormat="1" ht="15.75" thickBot="1" x14ac:dyDescent="0.3">
      <c r="A6" s="27"/>
      <c r="B6" s="27"/>
      <c r="C6" s="27"/>
      <c r="D6" s="27"/>
      <c r="E6" s="27"/>
      <c r="F6" s="27"/>
      <c r="G6" s="27"/>
      <c r="H6" s="27"/>
      <c r="I6" s="27"/>
      <c r="J6" s="27"/>
      <c r="K6" s="27"/>
    </row>
    <row r="7" spans="1:48" s="2" customFormat="1" ht="21.75" thickTop="1" x14ac:dyDescent="0.35">
      <c r="B7" s="5"/>
      <c r="C7" s="5" t="s">
        <v>53</v>
      </c>
      <c r="D7" s="5"/>
      <c r="E7" s="5"/>
      <c r="F7" s="5"/>
      <c r="G7" s="5"/>
      <c r="H7" s="5"/>
    </row>
    <row r="8" spans="1:48" ht="21" x14ac:dyDescent="0.35">
      <c r="B8" s="6" t="s">
        <v>641</v>
      </c>
      <c r="C8" s="96"/>
      <c r="D8" s="96"/>
      <c r="E8" s="96"/>
      <c r="F8" s="96"/>
      <c r="G8" s="96"/>
      <c r="H8" s="96"/>
      <c r="AB8" s="265" t="s">
        <v>180</v>
      </c>
      <c r="AM8" s="265" t="s">
        <v>180</v>
      </c>
    </row>
    <row r="9" spans="1:48" ht="15.75" x14ac:dyDescent="0.3">
      <c r="B9" s="10"/>
      <c r="C9" s="6"/>
      <c r="D9" s="7"/>
      <c r="E9" s="6"/>
      <c r="F9" s="6"/>
      <c r="G9" s="6"/>
    </row>
    <row r="10" spans="1:48" s="104" customFormat="1" ht="39" customHeight="1" x14ac:dyDescent="0.35">
      <c r="C10" s="99" t="str">
        <f>'1_Commitment&amp;Management'!$B$7</f>
        <v>Dimension of Capacity - COMMITMENT AND MANAGEMENT</v>
      </c>
      <c r="D10" s="100" t="s">
        <v>9</v>
      </c>
      <c r="E10" s="100" t="s">
        <v>3</v>
      </c>
      <c r="F10" s="101" t="s">
        <v>54</v>
      </c>
      <c r="AB10" s="470" t="str">
        <f>C10</f>
        <v>Dimension of Capacity - COMMITMENT AND MANAGEMENT</v>
      </c>
      <c r="AC10" s="471"/>
      <c r="AD10" s="471"/>
      <c r="AE10" s="471"/>
      <c r="AF10" s="471"/>
      <c r="AG10" s="471"/>
      <c r="AH10" s="471"/>
      <c r="AI10" s="471"/>
      <c r="AJ10" s="472"/>
      <c r="AK10" s="266">
        <f>SUM(AK11:AK13)</f>
        <v>0.83333333333333337</v>
      </c>
      <c r="AM10" s="479" t="str">
        <f>AB10</f>
        <v>Dimension of Capacity - COMMITMENT AND MANAGEMENT</v>
      </c>
      <c r="AN10" s="480"/>
      <c r="AO10" s="480"/>
      <c r="AP10" s="480"/>
      <c r="AQ10" s="480"/>
      <c r="AR10" s="480"/>
      <c r="AS10" s="480"/>
      <c r="AT10" s="480"/>
      <c r="AU10" s="481"/>
      <c r="AV10" s="266">
        <f>SUM(AV11:AV13)</f>
        <v>0.75</v>
      </c>
    </row>
    <row r="11" spans="1:48" ht="19.5" x14ac:dyDescent="0.35">
      <c r="B11" s="10"/>
      <c r="C11" s="102" t="str">
        <f>'1_Commitment&amp;Management'!$B$10</f>
        <v>Management Commitment</v>
      </c>
      <c r="D11" s="103">
        <f>'1_Commitment&amp;Management'!$F$19</f>
        <v>0</v>
      </c>
      <c r="E11" s="103">
        <f>'1_Commitment&amp;Management'!$G$19</f>
        <v>6</v>
      </c>
      <c r="F11" s="114">
        <f>D11/E11</f>
        <v>0</v>
      </c>
      <c r="G11" s="94"/>
      <c r="L11" s="159">
        <f>F11</f>
        <v>0</v>
      </c>
      <c r="M11" s="160" t="s">
        <v>55</v>
      </c>
      <c r="AB11" s="102" t="str">
        <f>C11</f>
        <v>Management Commitment</v>
      </c>
      <c r="AC11" s="103"/>
      <c r="AD11" s="103"/>
      <c r="AE11" s="261"/>
      <c r="AF11" s="262"/>
      <c r="AG11" s="103"/>
      <c r="AH11" s="103"/>
      <c r="AI11" s="261"/>
      <c r="AJ11" s="262"/>
      <c r="AK11" s="267">
        <f>F11/(COUNT($F$11:$F$13,$F$16:F$18,F$21:F$26,$F$29:$F$31,$F$34:$F$36))*10</f>
        <v>0</v>
      </c>
      <c r="AM11" s="102" t="str">
        <f t="shared" ref="AM11:AM13" si="0">AB11</f>
        <v>Management Commitment</v>
      </c>
      <c r="AN11" s="103"/>
      <c r="AO11" s="103"/>
      <c r="AP11" s="261"/>
      <c r="AQ11" s="262"/>
      <c r="AR11" s="103"/>
      <c r="AS11" s="103"/>
      <c r="AT11" s="261"/>
      <c r="AU11" s="262"/>
      <c r="AV11" s="267">
        <f>F11/(COUNT($F$11:$F$13,$F$16:F$18,F$21:F$26,$F$29:$F$31,$F$34:$F$36,$F$40:$F$41))*10</f>
        <v>0</v>
      </c>
    </row>
    <row r="12" spans="1:48" ht="19.5" x14ac:dyDescent="0.35">
      <c r="C12" s="102" t="str">
        <f>'1_Commitment&amp;Management'!B20</f>
        <v xml:space="preserve">Energy Strategy &amp; Action Plan </v>
      </c>
      <c r="D12" s="103">
        <f>'1_Commitment&amp;Management'!F30</f>
        <v>7</v>
      </c>
      <c r="E12" s="103">
        <f>'1_Commitment&amp;Management'!G30</f>
        <v>7</v>
      </c>
      <c r="F12" s="114">
        <f t="shared" ref="F12:F13" si="1">D12/E12</f>
        <v>1</v>
      </c>
      <c r="G12" s="95"/>
      <c r="L12" s="161">
        <f>F12</f>
        <v>1</v>
      </c>
      <c r="M12" s="162" t="s">
        <v>56</v>
      </c>
      <c r="AB12" s="102" t="str">
        <f t="shared" ref="AB12:AB13" si="2">C12</f>
        <v xml:space="preserve">Energy Strategy &amp; Action Plan </v>
      </c>
      <c r="AC12" s="103"/>
      <c r="AD12" s="103"/>
      <c r="AE12" s="261"/>
      <c r="AF12" s="262"/>
      <c r="AG12" s="103"/>
      <c r="AH12" s="103"/>
      <c r="AI12" s="261"/>
      <c r="AJ12" s="262"/>
      <c r="AK12" s="267">
        <f>F12/(COUNT($F$11:$F$13,$F$16:F$18,F$21:F$26,$F$29:$F$31,$F$34:$F$36))*10</f>
        <v>0.55555555555555558</v>
      </c>
      <c r="AM12" s="102" t="str">
        <f t="shared" si="0"/>
        <v xml:space="preserve">Energy Strategy &amp; Action Plan </v>
      </c>
      <c r="AN12" s="103"/>
      <c r="AO12" s="103"/>
      <c r="AP12" s="261"/>
      <c r="AQ12" s="262"/>
      <c r="AR12" s="103"/>
      <c r="AS12" s="103"/>
      <c r="AT12" s="261"/>
      <c r="AU12" s="262"/>
      <c r="AV12" s="267">
        <f>F12/(COUNT($F$11:$F$13,$F$16:F$18,F$21:F$26,$F$29:$F$31,$F$34:$F$36,$F$40:$F$41))*10</f>
        <v>0.5</v>
      </c>
    </row>
    <row r="13" spans="1:48" ht="19.5" x14ac:dyDescent="0.35">
      <c r="C13" s="115" t="str">
        <f>'1_Commitment&amp;Management'!B31</f>
        <v>Management &amp; Stakeholders</v>
      </c>
      <c r="D13" s="116">
        <f>'1_Commitment&amp;Management'!F48</f>
        <v>7</v>
      </c>
      <c r="E13" s="116">
        <f>'1_Commitment&amp;Management'!G48</f>
        <v>14</v>
      </c>
      <c r="F13" s="117">
        <f t="shared" si="1"/>
        <v>0.5</v>
      </c>
      <c r="L13" s="163">
        <f>F13</f>
        <v>0.5</v>
      </c>
      <c r="M13" s="164" t="s">
        <v>52</v>
      </c>
      <c r="AB13" s="115" t="str">
        <f t="shared" si="2"/>
        <v>Management &amp; Stakeholders</v>
      </c>
      <c r="AC13" s="116"/>
      <c r="AD13" s="116"/>
      <c r="AE13" s="263"/>
      <c r="AF13" s="264"/>
      <c r="AG13" s="116"/>
      <c r="AH13" s="116"/>
      <c r="AI13" s="263"/>
      <c r="AJ13" s="264"/>
      <c r="AK13" s="268">
        <f>F13/(COUNT($F$11:$F$13,$F$16:F$18,F$21:F$26,$F$29:$F$31,$F$34:$F$36))*10</f>
        <v>0.27777777777777779</v>
      </c>
      <c r="AM13" s="115" t="str">
        <f t="shared" si="0"/>
        <v>Management &amp; Stakeholders</v>
      </c>
      <c r="AN13" s="116"/>
      <c r="AO13" s="116"/>
      <c r="AP13" s="263"/>
      <c r="AQ13" s="264"/>
      <c r="AR13" s="116"/>
      <c r="AS13" s="116"/>
      <c r="AT13" s="263"/>
      <c r="AU13" s="264"/>
      <c r="AV13" s="268">
        <f>F13/(COUNT($F$11:$F$13,$F$16:F$18,F$21:F$26,$F$29:$F$31,$F$34:$F$36,$F$40:$F$41))*10</f>
        <v>0.25</v>
      </c>
    </row>
    <row r="14" spans="1:48" x14ac:dyDescent="0.25">
      <c r="D14" s="98"/>
      <c r="E14" s="98"/>
      <c r="F14" s="97"/>
    </row>
    <row r="15" spans="1:48" s="104" customFormat="1" ht="34.5" customHeight="1" x14ac:dyDescent="0.35">
      <c r="C15" s="105" t="str">
        <f>'2_EnergyPlanning'!B7</f>
        <v>Dimension of Capacity - ENERGY PLANNING</v>
      </c>
      <c r="D15" s="106" t="s">
        <v>9</v>
      </c>
      <c r="E15" s="106" t="s">
        <v>3</v>
      </c>
      <c r="F15" s="107" t="s">
        <v>54</v>
      </c>
      <c r="AB15" s="470" t="str">
        <f>C15</f>
        <v>Dimension of Capacity - ENERGY PLANNING</v>
      </c>
      <c r="AC15" s="471"/>
      <c r="AD15" s="471"/>
      <c r="AE15" s="471"/>
      <c r="AF15" s="471"/>
      <c r="AG15" s="471"/>
      <c r="AH15" s="471"/>
      <c r="AI15" s="471"/>
      <c r="AJ15" s="472"/>
      <c r="AK15" s="266">
        <f>SUM(AK16:AK18)</f>
        <v>1.0383597883597884</v>
      </c>
      <c r="AM15" s="479" t="str">
        <f>AB15</f>
        <v>Dimension of Capacity - ENERGY PLANNING</v>
      </c>
      <c r="AN15" s="480"/>
      <c r="AO15" s="480"/>
      <c r="AP15" s="480"/>
      <c r="AQ15" s="480"/>
      <c r="AR15" s="480"/>
      <c r="AS15" s="480"/>
      <c r="AT15" s="480"/>
      <c r="AU15" s="481"/>
      <c r="AV15" s="266">
        <f>SUM(AV16:AV18)</f>
        <v>0.93452380952380953</v>
      </c>
    </row>
    <row r="16" spans="1:48" ht="19.5" x14ac:dyDescent="0.35">
      <c r="C16" s="118" t="str">
        <f>'2_EnergyPlanning'!B10</f>
        <v xml:space="preserve">Regulatory Compliance </v>
      </c>
      <c r="D16" s="103">
        <f>'2_EnergyPlanning'!F17</f>
        <v>4</v>
      </c>
      <c r="E16" s="103">
        <f>'2_EnergyPlanning'!G17</f>
        <v>4</v>
      </c>
      <c r="F16" s="119">
        <f>D16/E16</f>
        <v>1</v>
      </c>
      <c r="R16" s="9"/>
      <c r="AB16" s="102" t="str">
        <f>C16</f>
        <v xml:space="preserve">Regulatory Compliance </v>
      </c>
      <c r="AC16" s="103"/>
      <c r="AD16" s="103"/>
      <c r="AE16" s="261"/>
      <c r="AF16" s="262"/>
      <c r="AG16" s="103"/>
      <c r="AH16" s="103"/>
      <c r="AI16" s="261"/>
      <c r="AJ16" s="262"/>
      <c r="AK16" s="267">
        <f>F16/(COUNT($F$11:$F$13,$F$16:F$18,F$21:F$26,$F$29:$F$31,$F$34:$F$36))*10</f>
        <v>0.55555555555555558</v>
      </c>
      <c r="AM16" s="102" t="str">
        <f t="shared" ref="AM16:AM18" si="3">AB16</f>
        <v xml:space="preserve">Regulatory Compliance </v>
      </c>
      <c r="AN16" s="103"/>
      <c r="AO16" s="103"/>
      <c r="AP16" s="261"/>
      <c r="AQ16" s="262"/>
      <c r="AR16" s="103"/>
      <c r="AS16" s="103"/>
      <c r="AT16" s="261"/>
      <c r="AU16" s="262"/>
      <c r="AV16" s="267">
        <f>F16/(COUNT($F$11:$F$13,$F$16:F$18,F$21:F$26,$F$29:$F$31,$F$34:$F$36,$F$40:$F$41))*10</f>
        <v>0.5</v>
      </c>
    </row>
    <row r="17" spans="3:48" ht="19.5" x14ac:dyDescent="0.35">
      <c r="C17" s="118" t="str">
        <f>'2_EnergyPlanning'!B18</f>
        <v>Monitoring and Analyzing Energy Use</v>
      </c>
      <c r="D17" s="103">
        <f>'2_EnergyPlanning'!F33</f>
        <v>7</v>
      </c>
      <c r="E17" s="103">
        <f>'2_EnergyPlanning'!G33</f>
        <v>12</v>
      </c>
      <c r="F17" s="119">
        <f t="shared" ref="F17:F18" si="4">D17/E17</f>
        <v>0.58333333333333337</v>
      </c>
      <c r="R17" s="9"/>
      <c r="S17" s="185" t="str">
        <f>C29</f>
        <v>Competence, Training and Awareness</v>
      </c>
      <c r="T17" s="173">
        <f>F29</f>
        <v>0.33333333333333331</v>
      </c>
      <c r="AB17" s="102" t="str">
        <f t="shared" ref="AB17:AB18" si="5">C17</f>
        <v>Monitoring and Analyzing Energy Use</v>
      </c>
      <c r="AC17" s="103"/>
      <c r="AD17" s="103"/>
      <c r="AE17" s="261"/>
      <c r="AF17" s="262"/>
      <c r="AG17" s="103"/>
      <c r="AH17" s="103"/>
      <c r="AI17" s="261"/>
      <c r="AJ17" s="262"/>
      <c r="AK17" s="267">
        <f>F17/(COUNT($F$11:$F$13,$F$16:F$18,F$21:F$26,$F$29:$F$31,$F$34:$F$36))*10</f>
        <v>0.32407407407407413</v>
      </c>
      <c r="AM17" s="102" t="str">
        <f t="shared" si="3"/>
        <v>Monitoring and Analyzing Energy Use</v>
      </c>
      <c r="AN17" s="103"/>
      <c r="AO17" s="103"/>
      <c r="AP17" s="261"/>
      <c r="AQ17" s="262"/>
      <c r="AR17" s="103"/>
      <c r="AS17" s="103"/>
      <c r="AT17" s="261"/>
      <c r="AU17" s="262"/>
      <c r="AV17" s="267">
        <f>F17/(COUNT($F$11:$F$13,$F$16:F$18,F$21:F$26,$F$29:$F$31,$F$34:$F$36,$F$40:$F$41))*10</f>
        <v>0.29166666666666669</v>
      </c>
    </row>
    <row r="18" spans="3:48" ht="19.5" x14ac:dyDescent="0.35">
      <c r="C18" s="120" t="str">
        <f>'2_EnergyPlanning'!B34</f>
        <v>Target Setting</v>
      </c>
      <c r="D18" s="121">
        <f>'2_EnergyPlanning'!F44</f>
        <v>2</v>
      </c>
      <c r="E18" s="121">
        <f>'2_EnergyPlanning'!G44</f>
        <v>7</v>
      </c>
      <c r="F18" s="122">
        <f t="shared" si="4"/>
        <v>0.2857142857142857</v>
      </c>
      <c r="R18" s="9"/>
      <c r="S18" s="186" t="str">
        <f>C30</f>
        <v>Financial Resources and Energy Financial Commitment</v>
      </c>
      <c r="T18" s="175">
        <f>F30</f>
        <v>0.8</v>
      </c>
      <c r="AB18" s="115" t="str">
        <f t="shared" si="5"/>
        <v>Target Setting</v>
      </c>
      <c r="AC18" s="116"/>
      <c r="AD18" s="116"/>
      <c r="AE18" s="263"/>
      <c r="AF18" s="264"/>
      <c r="AG18" s="116"/>
      <c r="AH18" s="116"/>
      <c r="AI18" s="263"/>
      <c r="AJ18" s="264"/>
      <c r="AK18" s="268">
        <f>F18/(COUNT($F$11:$F$13,$F$16:F$18,F$21:F$26,$F$29:$F$31,$F$34:$F$36))*10</f>
        <v>0.15873015873015872</v>
      </c>
      <c r="AM18" s="115" t="str">
        <f t="shared" si="3"/>
        <v>Target Setting</v>
      </c>
      <c r="AN18" s="116"/>
      <c r="AO18" s="116"/>
      <c r="AP18" s="263"/>
      <c r="AQ18" s="264"/>
      <c r="AR18" s="116"/>
      <c r="AS18" s="116"/>
      <c r="AT18" s="263"/>
      <c r="AU18" s="264"/>
      <c r="AV18" s="268">
        <f>F18/(COUNT($F$11:$F$13,$F$16:F$18,F$21:F$26,$F$29:$F$31,$F$34:$F$36,$F$40:$F$41))*10</f>
        <v>0.14285714285714285</v>
      </c>
    </row>
    <row r="19" spans="3:48" ht="19.5" x14ac:dyDescent="0.35">
      <c r="D19" s="98"/>
      <c r="E19" s="98"/>
      <c r="F19" s="97"/>
      <c r="S19" s="187" t="str">
        <f>C31</f>
        <v xml:space="preserve">Human Resources and Inter-Relationships </v>
      </c>
      <c r="T19" s="177">
        <f>F31</f>
        <v>1</v>
      </c>
      <c r="V19" s="135"/>
      <c r="W19" s="135"/>
    </row>
    <row r="20" spans="3:48" s="104" customFormat="1" ht="34.5" customHeight="1" x14ac:dyDescent="0.35">
      <c r="C20" s="105" t="str">
        <f>'3_Implementation'!$B$7</f>
        <v>Dimension of Capacity - IMPLEMENTATION</v>
      </c>
      <c r="D20" s="106" t="s">
        <v>9</v>
      </c>
      <c r="E20" s="106" t="s">
        <v>3</v>
      </c>
      <c r="F20" s="107" t="s">
        <v>54</v>
      </c>
      <c r="AB20" s="470" t="str">
        <f>C20</f>
        <v>Dimension of Capacity - IMPLEMENTATION</v>
      </c>
      <c r="AC20" s="471"/>
      <c r="AD20" s="471"/>
      <c r="AE20" s="471"/>
      <c r="AF20" s="471"/>
      <c r="AG20" s="471"/>
      <c r="AH20" s="471"/>
      <c r="AI20" s="471"/>
      <c r="AJ20" s="472"/>
      <c r="AK20" s="266">
        <f>SUM(AK21:AK26)</f>
        <v>1.1851851851851851</v>
      </c>
      <c r="AM20" s="479" t="str">
        <f>AB20</f>
        <v>Dimension of Capacity - IMPLEMENTATION</v>
      </c>
      <c r="AN20" s="480"/>
      <c r="AO20" s="480"/>
      <c r="AP20" s="480"/>
      <c r="AQ20" s="480"/>
      <c r="AR20" s="480"/>
      <c r="AS20" s="480"/>
      <c r="AT20" s="480"/>
      <c r="AU20" s="481"/>
      <c r="AV20" s="266">
        <f>SUM(AV21:AV26)</f>
        <v>1.0666666666666667</v>
      </c>
    </row>
    <row r="21" spans="3:48" ht="15.75" x14ac:dyDescent="0.3">
      <c r="C21" s="118" t="str">
        <f>'3_Implementation'!$B$10</f>
        <v xml:space="preserve">Communication </v>
      </c>
      <c r="D21" s="103">
        <f>'3_Implementation'!F16</f>
        <v>0</v>
      </c>
      <c r="E21" s="103">
        <f>'3_Implementation'!G16</f>
        <v>3</v>
      </c>
      <c r="F21" s="119">
        <f>D21/E21</f>
        <v>0</v>
      </c>
      <c r="AB21" s="102" t="str">
        <f>C21</f>
        <v xml:space="preserve">Communication </v>
      </c>
      <c r="AC21" s="103"/>
      <c r="AD21" s="103"/>
      <c r="AE21" s="261"/>
      <c r="AF21" s="262"/>
      <c r="AG21" s="103"/>
      <c r="AH21" s="103"/>
      <c r="AI21" s="261"/>
      <c r="AJ21" s="262"/>
      <c r="AK21" s="267">
        <f>F21/(COUNT($F$11:$F$13,$F$16:F$18,F$21:F$26,$F$29:$F$31,$F$34:$F$36))*10</f>
        <v>0</v>
      </c>
      <c r="AM21" s="102" t="str">
        <f t="shared" ref="AM21:AM22" si="6">AB21</f>
        <v xml:space="preserve">Communication </v>
      </c>
      <c r="AN21" s="103"/>
      <c r="AO21" s="103"/>
      <c r="AP21" s="261"/>
      <c r="AQ21" s="262"/>
      <c r="AR21" s="103"/>
      <c r="AS21" s="103"/>
      <c r="AT21" s="261"/>
      <c r="AU21" s="262"/>
      <c r="AV21" s="267">
        <f>F21/(COUNT($F$11:$F$13,$F$16:F$18,F$21:F$26,$F$29:$F$31,$F$34:$F$36,$F$40:$F$41))*10</f>
        <v>0</v>
      </c>
    </row>
    <row r="22" spans="3:48" ht="15.75" x14ac:dyDescent="0.3">
      <c r="C22" s="118" t="str">
        <f>'3_Implementation'!$B$17</f>
        <v>Documentation</v>
      </c>
      <c r="D22" s="103">
        <f>'3_Implementation'!F23</f>
        <v>1</v>
      </c>
      <c r="E22" s="103">
        <f>'3_Implementation'!G23</f>
        <v>3</v>
      </c>
      <c r="F22" s="119">
        <f t="shared" ref="F22:F36" si="7">D22/E22</f>
        <v>0.33333333333333331</v>
      </c>
      <c r="AB22" s="102" t="str">
        <f t="shared" ref="AB22" si="8">C22</f>
        <v>Documentation</v>
      </c>
      <c r="AC22" s="103"/>
      <c r="AD22" s="103"/>
      <c r="AE22" s="261"/>
      <c r="AF22" s="262"/>
      <c r="AG22" s="103"/>
      <c r="AH22" s="103"/>
      <c r="AI22" s="261"/>
      <c r="AJ22" s="262"/>
      <c r="AK22" s="267">
        <f>F22/(COUNT($F$11:$F$13,$F$16:F$18,F$21:F$26,$F$29:$F$31,$F$34:$F$36))*10</f>
        <v>0.18518518518518517</v>
      </c>
      <c r="AM22" s="102" t="str">
        <f t="shared" si="6"/>
        <v>Documentation</v>
      </c>
      <c r="AN22" s="103"/>
      <c r="AO22" s="103"/>
      <c r="AP22" s="261"/>
      <c r="AQ22" s="262"/>
      <c r="AR22" s="103"/>
      <c r="AS22" s="103"/>
      <c r="AT22" s="261"/>
      <c r="AU22" s="262"/>
      <c r="AV22" s="267">
        <f>F22/(COUNT($F$11:$F$13,$F$16:F$18,F$21:F$26,$F$29:$F$31,$F$34:$F$36,$F$40:$F$41))*10</f>
        <v>0.16666666666666666</v>
      </c>
    </row>
    <row r="23" spans="3:48" ht="19.5" x14ac:dyDescent="0.35">
      <c r="C23" s="118" t="str">
        <f>'3_Implementation'!B24</f>
        <v xml:space="preserve">Operational Control </v>
      </c>
      <c r="D23" s="103">
        <f>'3_Implementation'!F32</f>
        <v>1</v>
      </c>
      <c r="E23" s="103">
        <f>'3_Implementation'!G32</f>
        <v>5</v>
      </c>
      <c r="F23" s="119">
        <f t="shared" si="7"/>
        <v>0.2</v>
      </c>
      <c r="L23" s="165">
        <f>F16</f>
        <v>1</v>
      </c>
      <c r="M23" s="158" t="str">
        <f>C16</f>
        <v xml:space="preserve">Regulatory Compliance </v>
      </c>
      <c r="AB23" s="102" t="str">
        <f t="shared" ref="AB23:AB26" si="9">C23</f>
        <v xml:space="preserve">Operational Control </v>
      </c>
      <c r="AC23" s="103"/>
      <c r="AD23" s="103"/>
      <c r="AE23" s="261"/>
      <c r="AF23" s="262"/>
      <c r="AG23" s="103"/>
      <c r="AH23" s="103"/>
      <c r="AI23" s="261"/>
      <c r="AJ23" s="262"/>
      <c r="AK23" s="267">
        <f>F23/(COUNT($F$11:$F$13,$F$16:F$18,F$21:F$26,$F$29:$F$31,$F$34:$F$36))*10</f>
        <v>0.11111111111111112</v>
      </c>
      <c r="AM23" s="102" t="str">
        <f t="shared" ref="AM23:AM26" si="10">AB23</f>
        <v xml:space="preserve">Operational Control </v>
      </c>
      <c r="AN23" s="103"/>
      <c r="AO23" s="103"/>
      <c r="AP23" s="261"/>
      <c r="AQ23" s="262"/>
      <c r="AR23" s="103"/>
      <c r="AS23" s="103"/>
      <c r="AT23" s="261"/>
      <c r="AU23" s="262"/>
      <c r="AV23" s="267">
        <f>F23/(COUNT($F$11:$F$13,$F$16:F$18,F$21:F$26,$F$29:$F$31,$F$34:$F$36,$F$40:$F$41))*10</f>
        <v>0.1</v>
      </c>
    </row>
    <row r="24" spans="3:48" ht="19.5" x14ac:dyDescent="0.35">
      <c r="C24" s="118" t="str">
        <f>'3_Implementation'!B33</f>
        <v xml:space="preserve">Design </v>
      </c>
      <c r="D24" s="103">
        <f>'3_Implementation'!F38</f>
        <v>2</v>
      </c>
      <c r="E24" s="103">
        <f>'3_Implementation'!G38</f>
        <v>2</v>
      </c>
      <c r="F24" s="119">
        <f t="shared" si="7"/>
        <v>1</v>
      </c>
      <c r="L24" s="152">
        <f>F17</f>
        <v>0.58333333333333337</v>
      </c>
      <c r="M24" s="151" t="str">
        <f>C17</f>
        <v>Monitoring and Analyzing Energy Use</v>
      </c>
      <c r="AB24" s="102" t="str">
        <f t="shared" si="9"/>
        <v xml:space="preserve">Design </v>
      </c>
      <c r="AC24" s="103"/>
      <c r="AD24" s="103"/>
      <c r="AE24" s="261"/>
      <c r="AF24" s="262"/>
      <c r="AG24" s="103"/>
      <c r="AH24" s="103"/>
      <c r="AI24" s="261"/>
      <c r="AJ24" s="262"/>
      <c r="AK24" s="267">
        <f>F24/(COUNT($F$11:$F$13,$F$16:F$18,F$21:F$26,$F$29:$F$31,$F$34:$F$36))*10</f>
        <v>0.55555555555555558</v>
      </c>
      <c r="AM24" s="102" t="str">
        <f t="shared" si="10"/>
        <v xml:space="preserve">Design </v>
      </c>
      <c r="AN24" s="103"/>
      <c r="AO24" s="103"/>
      <c r="AP24" s="261"/>
      <c r="AQ24" s="262"/>
      <c r="AR24" s="103"/>
      <c r="AS24" s="103"/>
      <c r="AT24" s="261"/>
      <c r="AU24" s="262"/>
      <c r="AV24" s="267">
        <f>F24/(COUNT($F$11:$F$13,$F$16:F$18,F$21:F$26,$F$29:$F$31,$F$34:$F$36,$F$40:$F$41))*10</f>
        <v>0.5</v>
      </c>
    </row>
    <row r="25" spans="3:48" ht="19.5" x14ac:dyDescent="0.35">
      <c r="C25" s="118" t="str">
        <f>'3_Implementation'!B39</f>
        <v>Procurement of Energy Services, Products, Equipment and Energy</v>
      </c>
      <c r="D25" s="103">
        <f>'3_Implementation'!F47</f>
        <v>3</v>
      </c>
      <c r="E25" s="103">
        <f>'3_Implementation'!G47</f>
        <v>5</v>
      </c>
      <c r="F25" s="119">
        <f t="shared" si="7"/>
        <v>0.6</v>
      </c>
      <c r="L25" s="166">
        <f>F18</f>
        <v>0.2857142857142857</v>
      </c>
      <c r="M25" s="157" t="str">
        <f>C18</f>
        <v>Target Setting</v>
      </c>
      <c r="AB25" s="102" t="str">
        <f t="shared" si="9"/>
        <v>Procurement of Energy Services, Products, Equipment and Energy</v>
      </c>
      <c r="AC25" s="103"/>
      <c r="AD25" s="103"/>
      <c r="AE25" s="261"/>
      <c r="AF25" s="262"/>
      <c r="AG25" s="103"/>
      <c r="AH25" s="103"/>
      <c r="AI25" s="261"/>
      <c r="AJ25" s="262"/>
      <c r="AK25" s="267">
        <f>F25/(COUNT($F$11:$F$13,$F$16:F$18,F$21:F$26,$F$29:$F$31,$F$34:$F$36))*10</f>
        <v>0.33333333333333331</v>
      </c>
      <c r="AM25" s="102" t="str">
        <f t="shared" si="10"/>
        <v>Procurement of Energy Services, Products, Equipment and Energy</v>
      </c>
      <c r="AN25" s="103"/>
      <c r="AO25" s="103"/>
      <c r="AP25" s="261"/>
      <c r="AQ25" s="262"/>
      <c r="AR25" s="103"/>
      <c r="AS25" s="103"/>
      <c r="AT25" s="261"/>
      <c r="AU25" s="262"/>
      <c r="AV25" s="267">
        <f>F25/(COUNT($F$11:$F$13,$F$16:F$18,F$21:F$26,$F$29:$F$31,$F$34:$F$36,$F$40:$F$41))*10</f>
        <v>0.3</v>
      </c>
    </row>
    <row r="26" spans="3:48" ht="15.75" x14ac:dyDescent="0.3">
      <c r="C26" s="120" t="str">
        <f>'3_Implementation'!B48</f>
        <v>Checking and Management Review</v>
      </c>
      <c r="D26" s="121">
        <f>'3_Implementation'!F53</f>
        <v>0</v>
      </c>
      <c r="E26" s="121">
        <f>'3_Implementation'!G53</f>
        <v>2</v>
      </c>
      <c r="F26" s="122">
        <f t="shared" si="7"/>
        <v>0</v>
      </c>
      <c r="AB26" s="115" t="str">
        <f t="shared" si="9"/>
        <v>Checking and Management Review</v>
      </c>
      <c r="AC26" s="116"/>
      <c r="AD26" s="116"/>
      <c r="AE26" s="263"/>
      <c r="AF26" s="264"/>
      <c r="AG26" s="116"/>
      <c r="AH26" s="116"/>
      <c r="AI26" s="263"/>
      <c r="AJ26" s="264"/>
      <c r="AK26" s="268">
        <f>F26/(COUNT($F$11:$F$13,$F$16:F$18,F$21:F$26,$F$29:$F$31,$F$34:$F$36))*10</f>
        <v>0</v>
      </c>
      <c r="AM26" s="115" t="str">
        <f t="shared" si="10"/>
        <v>Checking and Management Review</v>
      </c>
      <c r="AN26" s="116"/>
      <c r="AO26" s="116"/>
      <c r="AP26" s="263"/>
      <c r="AQ26" s="264"/>
      <c r="AR26" s="116"/>
      <c r="AS26" s="116"/>
      <c r="AT26" s="263"/>
      <c r="AU26" s="264"/>
      <c r="AV26" s="268">
        <f>F26/(COUNT($F$11:$F$13,$F$16:F$18,F$21:F$26,$F$29:$F$31,$F$34:$F$36,$F$40:$F$41))*10</f>
        <v>0</v>
      </c>
    </row>
    <row r="27" spans="3:48" ht="19.5" x14ac:dyDescent="0.35">
      <c r="D27" s="98"/>
      <c r="E27" s="98"/>
      <c r="F27" s="97"/>
      <c r="AB27" s="104"/>
      <c r="AC27" s="104"/>
      <c r="AD27" s="104"/>
      <c r="AE27" s="104"/>
      <c r="AF27" s="104"/>
      <c r="AG27" s="104"/>
      <c r="AH27" s="104"/>
      <c r="AI27" s="104"/>
      <c r="AJ27" s="104"/>
      <c r="AK27" s="104"/>
      <c r="AM27" s="104"/>
      <c r="AN27" s="104"/>
      <c r="AO27" s="104"/>
      <c r="AP27" s="104"/>
      <c r="AQ27" s="104"/>
      <c r="AR27" s="104"/>
      <c r="AS27" s="104"/>
      <c r="AT27" s="104"/>
      <c r="AU27" s="104"/>
      <c r="AV27" s="104"/>
    </row>
    <row r="28" spans="3:48" s="104" customFormat="1" ht="34.5" customHeight="1" x14ac:dyDescent="0.35">
      <c r="C28" s="105" t="str">
        <f>'4_Resources'!B7</f>
        <v>Dimension of Capacity - RESOURCES</v>
      </c>
      <c r="D28" s="106" t="s">
        <v>9</v>
      </c>
      <c r="E28" s="106" t="s">
        <v>3</v>
      </c>
      <c r="F28" s="107" t="s">
        <v>54</v>
      </c>
      <c r="AB28" s="470" t="str">
        <f>C28</f>
        <v>Dimension of Capacity - RESOURCES</v>
      </c>
      <c r="AC28" s="471"/>
      <c r="AD28" s="471"/>
      <c r="AE28" s="471"/>
      <c r="AF28" s="471"/>
      <c r="AG28" s="471"/>
      <c r="AH28" s="471"/>
      <c r="AI28" s="471"/>
      <c r="AJ28" s="472"/>
      <c r="AK28" s="266">
        <f>SUM(AK29:AK31)</f>
        <v>1.1851851851851851</v>
      </c>
      <c r="AM28" s="479" t="str">
        <f>AB28</f>
        <v>Dimension of Capacity - RESOURCES</v>
      </c>
      <c r="AN28" s="480"/>
      <c r="AO28" s="480"/>
      <c r="AP28" s="480"/>
      <c r="AQ28" s="480"/>
      <c r="AR28" s="480"/>
      <c r="AS28" s="480"/>
      <c r="AT28" s="480"/>
      <c r="AU28" s="481"/>
      <c r="AV28" s="266">
        <f>SUM(AV29:AV31)</f>
        <v>1.0666666666666667</v>
      </c>
    </row>
    <row r="29" spans="3:48" ht="19.5" x14ac:dyDescent="0.35">
      <c r="C29" s="118" t="str">
        <f>'4_Resources'!B10</f>
        <v>Competence, Training and Awareness</v>
      </c>
      <c r="D29" s="103">
        <f>'4_Resources'!F19</f>
        <v>2</v>
      </c>
      <c r="E29" s="103">
        <f>'4_Resources'!G19</f>
        <v>6</v>
      </c>
      <c r="F29" s="119">
        <f t="shared" si="7"/>
        <v>0.33333333333333331</v>
      </c>
      <c r="M29" s="153"/>
      <c r="S29" s="184" t="str">
        <f>C34</f>
        <v>Energy Production Infrastructure</v>
      </c>
      <c r="T29" s="183">
        <f>F34</f>
        <v>0.5</v>
      </c>
      <c r="AB29" s="102" t="str">
        <f>C29</f>
        <v>Competence, Training and Awareness</v>
      </c>
      <c r="AC29" s="103"/>
      <c r="AD29" s="103"/>
      <c r="AE29" s="261"/>
      <c r="AF29" s="262"/>
      <c r="AG29" s="103"/>
      <c r="AH29" s="103"/>
      <c r="AI29" s="261"/>
      <c r="AJ29" s="262"/>
      <c r="AK29" s="267">
        <f>F29/(COUNT($F$11:$F$13,$F$16:F$18,F$21:F$26,$F$29:$F$31,$F$34:$F$36))*10</f>
        <v>0.18518518518518517</v>
      </c>
      <c r="AM29" s="102" t="str">
        <f t="shared" ref="AM29:AM31" si="11">AB29</f>
        <v>Competence, Training and Awareness</v>
      </c>
      <c r="AN29" s="103"/>
      <c r="AO29" s="103"/>
      <c r="AP29" s="261"/>
      <c r="AQ29" s="262"/>
      <c r="AR29" s="103"/>
      <c r="AS29" s="103"/>
      <c r="AT29" s="261"/>
      <c r="AU29" s="262"/>
      <c r="AV29" s="267">
        <f>F29/(COUNT($F$11:$F$13,$F$16:F$18,F$21:F$26,$F$29:$F$31,$F$34:$F$36,$F$40:$F$41))*10</f>
        <v>0.16666666666666666</v>
      </c>
    </row>
    <row r="30" spans="3:48" ht="19.5" x14ac:dyDescent="0.35">
      <c r="C30" s="118" t="str">
        <f>'4_Resources'!B20</f>
        <v>Financial Resources and Energy Financial Commitment</v>
      </c>
      <c r="D30" s="103">
        <f>'4_Resources'!F28</f>
        <v>4</v>
      </c>
      <c r="E30" s="103">
        <f>'4_Resources'!G28</f>
        <v>5</v>
      </c>
      <c r="F30" s="119">
        <f t="shared" si="7"/>
        <v>0.8</v>
      </c>
      <c r="S30" s="182" t="str">
        <f>C35</f>
        <v>Buildings (in the focus area)</v>
      </c>
      <c r="T30" s="181">
        <f t="shared" ref="T30:T31" si="12">F35</f>
        <v>0.5</v>
      </c>
      <c r="AB30" s="102" t="str">
        <f t="shared" ref="AB30" si="13">C30</f>
        <v>Financial Resources and Energy Financial Commitment</v>
      </c>
      <c r="AC30" s="103"/>
      <c r="AD30" s="103"/>
      <c r="AE30" s="261"/>
      <c r="AF30" s="262"/>
      <c r="AG30" s="103"/>
      <c r="AH30" s="103"/>
      <c r="AI30" s="261"/>
      <c r="AJ30" s="262"/>
      <c r="AK30" s="267">
        <f>F30/(COUNT($F$11:$F$13,$F$16:F$18,F$21:F$26,$F$29:$F$31,$F$34:$F$36))*10</f>
        <v>0.44444444444444448</v>
      </c>
      <c r="AM30" s="102" t="str">
        <f t="shared" si="11"/>
        <v>Financial Resources and Energy Financial Commitment</v>
      </c>
      <c r="AN30" s="103"/>
      <c r="AO30" s="103"/>
      <c r="AP30" s="261"/>
      <c r="AQ30" s="262"/>
      <c r="AR30" s="103"/>
      <c r="AS30" s="103"/>
      <c r="AT30" s="261"/>
      <c r="AU30" s="262"/>
      <c r="AV30" s="267">
        <f>F30/(COUNT($F$11:$F$13,$F$16:F$18,F$21:F$26,$F$29:$F$31,$F$34:$F$36,$F$40:$F$41))*10</f>
        <v>0.4</v>
      </c>
    </row>
    <row r="31" spans="3:48" ht="19.5" x14ac:dyDescent="0.35">
      <c r="C31" s="120" t="str">
        <f>'4_Resources'!B29</f>
        <v xml:space="preserve">Human Resources and Inter-Relationships </v>
      </c>
      <c r="D31" s="121">
        <f>'4_Resources'!F36</f>
        <v>4</v>
      </c>
      <c r="E31" s="121">
        <f>'4_Resources'!G36</f>
        <v>4</v>
      </c>
      <c r="F31" s="122">
        <f t="shared" si="7"/>
        <v>1</v>
      </c>
      <c r="S31" s="180" t="str">
        <f>C36</f>
        <v>Other Public Sectors and Municipal inteventions</v>
      </c>
      <c r="T31" s="179">
        <f t="shared" si="12"/>
        <v>1</v>
      </c>
      <c r="AB31" s="115" t="str">
        <f>C31</f>
        <v xml:space="preserve">Human Resources and Inter-Relationships </v>
      </c>
      <c r="AC31" s="116"/>
      <c r="AD31" s="116"/>
      <c r="AE31" s="263"/>
      <c r="AF31" s="264"/>
      <c r="AG31" s="116"/>
      <c r="AH31" s="116"/>
      <c r="AI31" s="263"/>
      <c r="AJ31" s="264"/>
      <c r="AK31" s="268">
        <f>F31/(COUNT($F$11:$F$13,$F$16:F$18,F$21:F$26,$F$29:$F$31,$F$34:$F$36))*10</f>
        <v>0.55555555555555558</v>
      </c>
      <c r="AM31" s="115" t="str">
        <f t="shared" si="11"/>
        <v xml:space="preserve">Human Resources and Inter-Relationships </v>
      </c>
      <c r="AN31" s="116"/>
      <c r="AO31" s="116"/>
      <c r="AP31" s="263"/>
      <c r="AQ31" s="264"/>
      <c r="AR31" s="116"/>
      <c r="AS31" s="116"/>
      <c r="AT31" s="263"/>
      <c r="AU31" s="264"/>
      <c r="AV31" s="268">
        <f>F31/(COUNT($F$11:$F$13,$F$16:F$18,F$21:F$26,$F$29:$F$31,$F$34:$F$36,$F$40:$F$41))*10</f>
        <v>0.5</v>
      </c>
    </row>
    <row r="32" spans="3:48" x14ac:dyDescent="0.25">
      <c r="D32" s="98"/>
      <c r="E32" s="98"/>
      <c r="F32" s="97"/>
    </row>
    <row r="33" spans="2:370" s="104" customFormat="1" ht="34.5" customHeight="1" x14ac:dyDescent="0.35">
      <c r="C33" s="108" t="str">
        <f>'5_Infrastructure'!B7</f>
        <v xml:space="preserve">Dimension of Capacity - INFRASTRUCTURE &amp; TECHNICAL DATA </v>
      </c>
      <c r="D33" s="109" t="s">
        <v>9</v>
      </c>
      <c r="E33" s="109" t="s">
        <v>3</v>
      </c>
      <c r="F33" s="110" t="s">
        <v>54</v>
      </c>
      <c r="L33" s="168">
        <f>F21</f>
        <v>0</v>
      </c>
      <c r="M33" s="167" t="str">
        <f>C21</f>
        <v xml:space="preserve">Communication </v>
      </c>
      <c r="AB33" s="470" t="str">
        <f>C33</f>
        <v xml:space="preserve">Dimension of Capacity - INFRASTRUCTURE &amp; TECHNICAL DATA </v>
      </c>
      <c r="AC33" s="471"/>
      <c r="AD33" s="471"/>
      <c r="AE33" s="471"/>
      <c r="AF33" s="471"/>
      <c r="AG33" s="471"/>
      <c r="AH33" s="471"/>
      <c r="AI33" s="471"/>
      <c r="AJ33" s="472"/>
      <c r="AK33" s="266">
        <f>SUM(AK34:AK36)</f>
        <v>1.1111111111111112</v>
      </c>
      <c r="AM33" s="479" t="str">
        <f>AB33</f>
        <v xml:space="preserve">Dimension of Capacity - INFRASTRUCTURE &amp; TECHNICAL DATA </v>
      </c>
      <c r="AN33" s="480"/>
      <c r="AO33" s="480"/>
      <c r="AP33" s="480"/>
      <c r="AQ33" s="480"/>
      <c r="AR33" s="480"/>
      <c r="AS33" s="480"/>
      <c r="AT33" s="480"/>
      <c r="AU33" s="481"/>
      <c r="AV33" s="266">
        <f>SUM(AV34:AV36)</f>
        <v>1</v>
      </c>
    </row>
    <row r="34" spans="2:370" ht="19.5" x14ac:dyDescent="0.35">
      <c r="C34" s="16" t="str">
        <f>'5_Infrastructure'!B10</f>
        <v>Energy Production Infrastructure</v>
      </c>
      <c r="D34" s="103">
        <f>'5_Infrastructure'!F17</f>
        <v>2</v>
      </c>
      <c r="E34" s="103">
        <f>'5_Infrastructure'!G17</f>
        <v>4</v>
      </c>
      <c r="F34" s="123">
        <f t="shared" si="7"/>
        <v>0.5</v>
      </c>
      <c r="L34" s="169">
        <f t="shared" ref="L34:L36" si="14">F22</f>
        <v>0.33333333333333331</v>
      </c>
      <c r="M34" s="170" t="str">
        <f>C22</f>
        <v>Documentation</v>
      </c>
      <c r="N34" s="188"/>
      <c r="AB34" s="102" t="str">
        <f>C34</f>
        <v>Energy Production Infrastructure</v>
      </c>
      <c r="AC34" s="103"/>
      <c r="AD34" s="103"/>
      <c r="AE34" s="261"/>
      <c r="AF34" s="262"/>
      <c r="AG34" s="103"/>
      <c r="AH34" s="103"/>
      <c r="AI34" s="261"/>
      <c r="AJ34" s="262"/>
      <c r="AK34" s="267">
        <f>F34/(COUNT($F$11:$F$13,$F$16:F$18,F$21:F$26,$F$29:$F$31,$F$34:$F$36))*10</f>
        <v>0.27777777777777779</v>
      </c>
      <c r="AM34" s="102" t="str">
        <f t="shared" ref="AM34:AM36" si="15">AB34</f>
        <v>Energy Production Infrastructure</v>
      </c>
      <c r="AN34" s="103"/>
      <c r="AO34" s="103"/>
      <c r="AP34" s="261"/>
      <c r="AQ34" s="262"/>
      <c r="AR34" s="103"/>
      <c r="AS34" s="103"/>
      <c r="AT34" s="261"/>
      <c r="AU34" s="262"/>
      <c r="AV34" s="267">
        <f>F34/(COUNT($F$11:$F$13,$F$16:F$18,F$21:F$26,$F$29:$F$31,$F$34:$F$36,$F$40:$F$41))*10</f>
        <v>0.25</v>
      </c>
    </row>
    <row r="35" spans="2:370" ht="19.5" x14ac:dyDescent="0.35">
      <c r="C35" s="16" t="str">
        <f>'5_Infrastructure'!B18</f>
        <v>Buildings (in the focus area)</v>
      </c>
      <c r="D35" s="103">
        <f>'5_Infrastructure'!F29</f>
        <v>4</v>
      </c>
      <c r="E35" s="103">
        <f>'5_Infrastructure'!G29</f>
        <v>8</v>
      </c>
      <c r="F35" s="123">
        <f t="shared" si="7"/>
        <v>0.5</v>
      </c>
      <c r="L35" s="171">
        <f t="shared" si="14"/>
        <v>0.2</v>
      </c>
      <c r="M35" s="172" t="str">
        <f t="shared" ref="M35:M36" si="16">C23</f>
        <v xml:space="preserve">Operational Control </v>
      </c>
      <c r="N35" s="189"/>
      <c r="AB35" s="102" t="str">
        <f t="shared" ref="AB35" si="17">C35</f>
        <v>Buildings (in the focus area)</v>
      </c>
      <c r="AC35" s="103"/>
      <c r="AD35" s="103"/>
      <c r="AE35" s="261"/>
      <c r="AF35" s="262"/>
      <c r="AG35" s="103"/>
      <c r="AH35" s="103"/>
      <c r="AI35" s="261"/>
      <c r="AJ35" s="262"/>
      <c r="AK35" s="267">
        <f>F35/(COUNT($F$11:$F$13,$F$16:F$18,F$21:F$26,$F$29:$F$31,$F$34:$F$36))*10</f>
        <v>0.27777777777777779</v>
      </c>
      <c r="AM35" s="102" t="str">
        <f t="shared" si="15"/>
        <v>Buildings (in the focus area)</v>
      </c>
      <c r="AN35" s="103"/>
      <c r="AO35" s="103"/>
      <c r="AP35" s="261"/>
      <c r="AQ35" s="262"/>
      <c r="AR35" s="103"/>
      <c r="AS35" s="103"/>
      <c r="AT35" s="261"/>
      <c r="AU35" s="262"/>
      <c r="AV35" s="267">
        <f>F35/(COUNT($F$11:$F$13,$F$16:F$18,F$21:F$26,$F$29:$F$31,$F$34:$F$36,$F$40:$F$41))*10</f>
        <v>0.25</v>
      </c>
    </row>
    <row r="36" spans="2:370" ht="19.5" x14ac:dyDescent="0.35">
      <c r="C36" s="18" t="str">
        <f>'5_Infrastructure'!B30</f>
        <v>Other Public Sectors and Municipal inteventions</v>
      </c>
      <c r="D36" s="124">
        <f>'5_Infrastructure'!F37</f>
        <v>4</v>
      </c>
      <c r="E36" s="124">
        <f>'5_Infrastructure'!G37</f>
        <v>4</v>
      </c>
      <c r="F36" s="125">
        <f t="shared" si="7"/>
        <v>1</v>
      </c>
      <c r="L36" s="173">
        <f t="shared" si="14"/>
        <v>1</v>
      </c>
      <c r="M36" s="174" t="str">
        <f t="shared" si="16"/>
        <v xml:space="preserve">Design </v>
      </c>
      <c r="N36" s="137"/>
      <c r="AB36" s="115" t="str">
        <f>C36</f>
        <v>Other Public Sectors and Municipal inteventions</v>
      </c>
      <c r="AC36" s="116"/>
      <c r="AD36" s="116"/>
      <c r="AE36" s="263"/>
      <c r="AF36" s="264"/>
      <c r="AG36" s="116"/>
      <c r="AH36" s="116"/>
      <c r="AI36" s="263"/>
      <c r="AJ36" s="264"/>
      <c r="AK36" s="268">
        <f>F36/(COUNT($F$11:$F$13,$F$16:F$18,F$21:F$26,$F$29:$F$31,$F$34:$F$36))*10</f>
        <v>0.55555555555555558</v>
      </c>
      <c r="AM36" s="115" t="str">
        <f t="shared" si="15"/>
        <v>Other Public Sectors and Municipal inteventions</v>
      </c>
      <c r="AN36" s="116"/>
      <c r="AO36" s="116"/>
      <c r="AP36" s="263"/>
      <c r="AQ36" s="264"/>
      <c r="AR36" s="116"/>
      <c r="AS36" s="116"/>
      <c r="AT36" s="263"/>
      <c r="AU36" s="264"/>
      <c r="AV36" s="268">
        <f>F36/(COUNT($F$11:$F$13,$F$16:F$18,F$21:F$26,$F$29:$F$31,$F$34:$F$36,$F$40:$F$41))*10</f>
        <v>0.5</v>
      </c>
    </row>
    <row r="37" spans="2:370" ht="19.5" x14ac:dyDescent="0.35">
      <c r="C37" s="370"/>
      <c r="D37" s="371"/>
      <c r="E37" s="371"/>
      <c r="F37" s="372"/>
      <c r="L37" s="175">
        <f>F25</f>
        <v>0.6</v>
      </c>
      <c r="M37" s="176" t="str">
        <f>C25</f>
        <v>Procurement of Energy Services, Products, Equipment and Energy</v>
      </c>
      <c r="N37" s="137"/>
      <c r="AB37" s="370"/>
      <c r="AC37" s="371"/>
      <c r="AD37" s="371"/>
      <c r="AE37" s="372"/>
      <c r="AF37" s="370"/>
      <c r="AG37" s="371"/>
      <c r="AH37" s="371"/>
      <c r="AI37" s="372"/>
      <c r="AJ37" s="370"/>
      <c r="AK37" s="373"/>
      <c r="AM37" s="370"/>
      <c r="AN37" s="371"/>
      <c r="AO37" s="371"/>
      <c r="AP37" s="372"/>
      <c r="AQ37" s="370"/>
      <c r="AR37" s="371"/>
      <c r="AS37" s="371"/>
      <c r="AT37" s="372"/>
      <c r="AU37" s="370"/>
      <c r="AV37" s="373"/>
    </row>
    <row r="38" spans="2:370" ht="19.5" x14ac:dyDescent="0.35">
      <c r="L38" s="177">
        <f>F26</f>
        <v>0</v>
      </c>
      <c r="M38" s="178" t="str">
        <f>C26</f>
        <v>Checking and Management Review</v>
      </c>
      <c r="N38" s="137"/>
    </row>
    <row r="39" spans="2:370" ht="34.5" customHeight="1" x14ac:dyDescent="0.35">
      <c r="C39" s="327" t="str">
        <f>'6_Home-owner segment'!B7</f>
        <v>Dimension of Capacity - HOME-OWNER SEGMENT</v>
      </c>
      <c r="D39" s="328" t="s">
        <v>9</v>
      </c>
      <c r="E39" s="328" t="s">
        <v>3</v>
      </c>
      <c r="F39" s="329" t="s">
        <v>54</v>
      </c>
      <c r="N39" s="137"/>
      <c r="AM39" s="476" t="str">
        <f>C39</f>
        <v>Dimension of Capacity - HOME-OWNER SEGMENT</v>
      </c>
      <c r="AN39" s="477"/>
      <c r="AO39" s="477"/>
      <c r="AP39" s="477"/>
      <c r="AQ39" s="477"/>
      <c r="AR39" s="477"/>
      <c r="AS39" s="477"/>
      <c r="AT39" s="477"/>
      <c r="AU39" s="478"/>
      <c r="AV39" s="266">
        <f>SUM(AV40:AV42)</f>
        <v>0</v>
      </c>
    </row>
    <row r="40" spans="2:370" ht="19.5" x14ac:dyDescent="0.35">
      <c r="C40" s="16" t="str">
        <f>'6_Home-owner segment'!B10</f>
        <v>Municipality and home-owner segment synergy</v>
      </c>
      <c r="D40" s="103">
        <f>'6_Home-owner segment'!F20</f>
        <v>0</v>
      </c>
      <c r="E40" s="103">
        <f>'6_Home-owner segment'!G20</f>
        <v>7</v>
      </c>
      <c r="F40" s="123">
        <f>D40/E40</f>
        <v>0</v>
      </c>
      <c r="L40" s="173"/>
      <c r="M40" s="174"/>
      <c r="N40" s="137"/>
      <c r="S40" s="366" t="str">
        <f>C40</f>
        <v>Municipality and home-owner segment synergy</v>
      </c>
      <c r="T40" s="367">
        <f>F40</f>
        <v>0</v>
      </c>
      <c r="AM40" s="16" t="str">
        <f>C40</f>
        <v>Municipality and home-owner segment synergy</v>
      </c>
      <c r="AN40" s="364"/>
      <c r="AO40" s="364"/>
      <c r="AP40" s="365"/>
      <c r="AQ40" s="339"/>
      <c r="AR40" s="364"/>
      <c r="AS40" s="364"/>
      <c r="AT40" s="365"/>
      <c r="AU40" s="339"/>
      <c r="AV40" s="267">
        <f>F40/(COUNT($F$11:$F$13,$F$16:F$18,F$21:F$26,$F$29:$F$31,$F$34:$F$36,$F$40:$F$41))*10</f>
        <v>0</v>
      </c>
    </row>
    <row r="41" spans="2:370" ht="19.5" x14ac:dyDescent="0.35">
      <c r="C41" s="18" t="str">
        <f>'6_Home-owner segment'!B21</f>
        <v>"Customer Journey" in-depth analysis</v>
      </c>
      <c r="D41" s="124">
        <f>'6_Home-owner segment'!F29</f>
        <v>0</v>
      </c>
      <c r="E41" s="124">
        <f>'6_Home-owner segment'!G29</f>
        <v>5</v>
      </c>
      <c r="F41" s="125">
        <f>D41/E41</f>
        <v>0</v>
      </c>
      <c r="L41" s="173"/>
      <c r="M41" s="174"/>
      <c r="N41" s="137"/>
      <c r="S41" s="368" t="str">
        <f>C41</f>
        <v>"Customer Journey" in-depth analysis</v>
      </c>
      <c r="T41" s="369">
        <f>F41</f>
        <v>0</v>
      </c>
      <c r="AM41" s="18" t="str">
        <f>C41</f>
        <v>"Customer Journey" in-depth analysis</v>
      </c>
      <c r="AN41" s="124"/>
      <c r="AO41" s="124"/>
      <c r="AP41" s="374"/>
      <c r="AQ41" s="375"/>
      <c r="AR41" s="124"/>
      <c r="AS41" s="124"/>
      <c r="AT41" s="374"/>
      <c r="AU41" s="375"/>
      <c r="AV41" s="268">
        <f>F41/(COUNT($F$11:$F$13,$F$16:F$18,F$21:F$26,$F$29:$F$31,$F$34:$F$36,$F$40:$F$41))*10</f>
        <v>0</v>
      </c>
    </row>
    <row r="42" spans="2:370" ht="19.5" thickBot="1" x14ac:dyDescent="0.35">
      <c r="N42" s="137"/>
    </row>
    <row r="43" spans="2:370" s="362" customFormat="1" ht="18.75" x14ac:dyDescent="0.3">
      <c r="N43" s="137"/>
      <c r="AH43" s="458" t="s">
        <v>604</v>
      </c>
      <c r="AI43" s="459"/>
      <c r="AJ43" s="459"/>
      <c r="AK43" s="460"/>
      <c r="AS43" s="464" t="s">
        <v>605</v>
      </c>
      <c r="AT43" s="465"/>
      <c r="AU43" s="465"/>
      <c r="AV43" s="466"/>
    </row>
    <row r="44" spans="2:370" s="362" customFormat="1" ht="15.75" thickBot="1" x14ac:dyDescent="0.3">
      <c r="AH44" s="461"/>
      <c r="AI44" s="462"/>
      <c r="AJ44" s="462"/>
      <c r="AK44" s="463"/>
      <c r="AS44" s="467"/>
      <c r="AT44" s="468"/>
      <c r="AU44" s="468"/>
      <c r="AV44" s="469"/>
    </row>
    <row r="45" spans="2:370" s="362" customFormat="1" ht="34.5" customHeight="1" x14ac:dyDescent="0.25">
      <c r="AH45" s="473" t="s">
        <v>181</v>
      </c>
      <c r="AI45" s="474"/>
      <c r="AJ45" s="475"/>
      <c r="AK45" s="363">
        <f>AK10+AK15+AK20+AK28+AK33</f>
        <v>5.3531746031746028</v>
      </c>
      <c r="AS45" s="473" t="s">
        <v>181</v>
      </c>
      <c r="AT45" s="474"/>
      <c r="AU45" s="475"/>
      <c r="AV45" s="363">
        <f>AV10+AV15+AV20+AV28+AV33</f>
        <v>4.8178571428571431</v>
      </c>
    </row>
    <row r="46" spans="2:370" s="154" customFormat="1" x14ac:dyDescent="0.25">
      <c r="D46" s="154" t="s">
        <v>47</v>
      </c>
      <c r="E46" s="154" t="s">
        <v>48</v>
      </c>
      <c r="F46" s="155" t="s">
        <v>49</v>
      </c>
      <c r="G46" s="154" t="s">
        <v>50</v>
      </c>
      <c r="H46" s="154" t="s">
        <v>51</v>
      </c>
      <c r="J46" s="154">
        <v>0</v>
      </c>
      <c r="K46" s="154">
        <v>1</v>
      </c>
      <c r="L46" s="154">
        <v>2</v>
      </c>
      <c r="M46" s="154">
        <v>3</v>
      </c>
      <c r="N46" s="154">
        <v>4</v>
      </c>
      <c r="O46" s="154">
        <v>5</v>
      </c>
      <c r="P46" s="154">
        <v>6</v>
      </c>
      <c r="Q46" s="154">
        <v>7</v>
      </c>
      <c r="R46" s="154">
        <v>8</v>
      </c>
      <c r="S46" s="154">
        <v>9</v>
      </c>
      <c r="T46" s="154">
        <v>10</v>
      </c>
      <c r="U46" s="154">
        <v>11</v>
      </c>
      <c r="V46" s="154">
        <v>12</v>
      </c>
      <c r="W46" s="154">
        <v>13</v>
      </c>
      <c r="X46" s="154">
        <v>14</v>
      </c>
      <c r="Y46" s="154">
        <v>15</v>
      </c>
      <c r="Z46" s="154">
        <v>16</v>
      </c>
      <c r="AA46" s="154">
        <v>17</v>
      </c>
      <c r="AB46" s="154">
        <v>18</v>
      </c>
      <c r="AC46" s="154">
        <v>19</v>
      </c>
      <c r="AD46" s="154">
        <v>20</v>
      </c>
      <c r="AE46" s="154">
        <v>21</v>
      </c>
      <c r="AF46" s="154">
        <v>22</v>
      </c>
      <c r="AG46" s="154">
        <v>23</v>
      </c>
      <c r="AH46" s="154">
        <v>24</v>
      </c>
      <c r="AI46" s="154">
        <v>25</v>
      </c>
      <c r="AJ46" s="154">
        <v>26</v>
      </c>
      <c r="AK46" s="154">
        <v>27</v>
      </c>
      <c r="AL46" s="154">
        <v>28</v>
      </c>
      <c r="AM46" s="154">
        <v>29</v>
      </c>
      <c r="AN46" s="154">
        <v>30</v>
      </c>
      <c r="AO46" s="154">
        <v>31</v>
      </c>
      <c r="AP46" s="154">
        <v>32</v>
      </c>
      <c r="AQ46" s="154">
        <v>33</v>
      </c>
      <c r="AR46" s="154">
        <v>34</v>
      </c>
      <c r="AS46" s="154">
        <v>35</v>
      </c>
      <c r="AT46" s="154">
        <v>36</v>
      </c>
      <c r="AU46" s="154">
        <v>37</v>
      </c>
      <c r="AV46" s="154">
        <v>38</v>
      </c>
      <c r="AW46" s="154">
        <v>39</v>
      </c>
      <c r="AX46" s="154">
        <v>40</v>
      </c>
      <c r="AY46" s="154">
        <v>41</v>
      </c>
      <c r="AZ46" s="154">
        <v>42</v>
      </c>
      <c r="BA46" s="154">
        <v>43</v>
      </c>
      <c r="BB46" s="154">
        <v>44</v>
      </c>
      <c r="BC46" s="154">
        <v>45</v>
      </c>
      <c r="BD46" s="154">
        <v>46</v>
      </c>
      <c r="BE46" s="154">
        <v>47</v>
      </c>
      <c r="BF46" s="154">
        <v>48</v>
      </c>
      <c r="BG46" s="154">
        <v>49</v>
      </c>
      <c r="BH46" s="154">
        <v>50</v>
      </c>
      <c r="BI46" s="154">
        <v>51</v>
      </c>
      <c r="BJ46" s="154">
        <v>52</v>
      </c>
      <c r="BK46" s="154">
        <v>53</v>
      </c>
      <c r="BL46" s="154">
        <v>54</v>
      </c>
      <c r="BM46" s="154">
        <v>55</v>
      </c>
      <c r="BN46" s="154">
        <v>56</v>
      </c>
      <c r="BO46" s="154">
        <v>57</v>
      </c>
      <c r="BP46" s="154">
        <v>58</v>
      </c>
      <c r="BQ46" s="154">
        <v>59</v>
      </c>
      <c r="BR46" s="154">
        <v>60</v>
      </c>
      <c r="BS46" s="154">
        <v>61</v>
      </c>
      <c r="BT46" s="154">
        <v>62</v>
      </c>
      <c r="BU46" s="154">
        <v>63</v>
      </c>
      <c r="BV46" s="154">
        <v>64</v>
      </c>
      <c r="BW46" s="154">
        <v>65</v>
      </c>
      <c r="BX46" s="154">
        <v>66</v>
      </c>
      <c r="BY46" s="154">
        <v>67</v>
      </c>
      <c r="BZ46" s="154">
        <v>68</v>
      </c>
      <c r="CA46" s="154">
        <v>69</v>
      </c>
      <c r="CB46" s="154">
        <v>70</v>
      </c>
      <c r="CC46" s="154">
        <v>71</v>
      </c>
      <c r="CD46" s="154">
        <v>72</v>
      </c>
      <c r="CE46" s="154">
        <v>73</v>
      </c>
      <c r="CF46" s="154">
        <v>74</v>
      </c>
      <c r="CG46" s="154">
        <v>75</v>
      </c>
      <c r="CH46" s="154">
        <v>76</v>
      </c>
      <c r="CI46" s="154">
        <v>77</v>
      </c>
      <c r="CJ46" s="154">
        <v>78</v>
      </c>
      <c r="CK46" s="154">
        <v>79</v>
      </c>
      <c r="CL46" s="154">
        <v>80</v>
      </c>
      <c r="CM46" s="154">
        <v>81</v>
      </c>
      <c r="CN46" s="154">
        <v>82</v>
      </c>
      <c r="CO46" s="154">
        <v>83</v>
      </c>
      <c r="CP46" s="154">
        <v>84</v>
      </c>
      <c r="CQ46" s="154">
        <v>85</v>
      </c>
      <c r="CR46" s="154">
        <v>86</v>
      </c>
      <c r="CS46" s="154">
        <v>87</v>
      </c>
      <c r="CT46" s="154">
        <v>88</v>
      </c>
      <c r="CU46" s="154">
        <v>89</v>
      </c>
      <c r="CV46" s="154">
        <v>90</v>
      </c>
      <c r="CW46" s="154">
        <v>91</v>
      </c>
      <c r="CX46" s="154">
        <v>92</v>
      </c>
      <c r="CY46" s="154">
        <v>93</v>
      </c>
      <c r="CZ46" s="154">
        <v>94</v>
      </c>
      <c r="DA46" s="154">
        <v>95</v>
      </c>
      <c r="DB46" s="154">
        <v>96</v>
      </c>
      <c r="DC46" s="154">
        <v>97</v>
      </c>
      <c r="DD46" s="154">
        <v>98</v>
      </c>
      <c r="DE46" s="154">
        <v>99</v>
      </c>
      <c r="DF46" s="154">
        <v>100</v>
      </c>
      <c r="DG46" s="154">
        <v>101</v>
      </c>
      <c r="DH46" s="154">
        <v>102</v>
      </c>
      <c r="DI46" s="154">
        <v>103</v>
      </c>
      <c r="DJ46" s="154">
        <v>104</v>
      </c>
      <c r="DK46" s="154">
        <v>105</v>
      </c>
      <c r="DL46" s="154">
        <v>106</v>
      </c>
      <c r="DM46" s="154">
        <v>107</v>
      </c>
      <c r="DN46" s="154">
        <v>108</v>
      </c>
      <c r="DO46" s="154">
        <v>109</v>
      </c>
      <c r="DP46" s="154">
        <v>110</v>
      </c>
      <c r="DQ46" s="154">
        <v>111</v>
      </c>
      <c r="DR46" s="154">
        <v>112</v>
      </c>
      <c r="DS46" s="154">
        <v>113</v>
      </c>
      <c r="DT46" s="154">
        <v>114</v>
      </c>
      <c r="DU46" s="154">
        <v>115</v>
      </c>
      <c r="DV46" s="154">
        <v>116</v>
      </c>
      <c r="DW46" s="154">
        <v>117</v>
      </c>
      <c r="DX46" s="154">
        <v>118</v>
      </c>
      <c r="DY46" s="154">
        <v>119</v>
      </c>
      <c r="DZ46" s="154">
        <v>120</v>
      </c>
      <c r="EA46" s="154">
        <v>121</v>
      </c>
      <c r="EB46" s="154">
        <v>122</v>
      </c>
      <c r="EC46" s="154">
        <v>123</v>
      </c>
      <c r="ED46" s="154">
        <v>124</v>
      </c>
      <c r="EE46" s="154">
        <v>125</v>
      </c>
      <c r="EF46" s="154">
        <v>126</v>
      </c>
      <c r="EG46" s="154">
        <v>127</v>
      </c>
      <c r="EH46" s="154">
        <v>128</v>
      </c>
      <c r="EI46" s="154">
        <v>129</v>
      </c>
      <c r="EJ46" s="154">
        <v>130</v>
      </c>
      <c r="EK46" s="154">
        <v>131</v>
      </c>
      <c r="EL46" s="154">
        <v>132</v>
      </c>
      <c r="EM46" s="154">
        <v>133</v>
      </c>
      <c r="EN46" s="154">
        <v>134</v>
      </c>
      <c r="EO46" s="154">
        <v>135</v>
      </c>
      <c r="EP46" s="154">
        <v>136</v>
      </c>
      <c r="EQ46" s="154">
        <v>137</v>
      </c>
      <c r="ER46" s="154">
        <v>138</v>
      </c>
      <c r="ES46" s="154">
        <v>139</v>
      </c>
      <c r="ET46" s="154">
        <v>140</v>
      </c>
      <c r="EU46" s="154">
        <v>141</v>
      </c>
      <c r="EV46" s="154">
        <v>142</v>
      </c>
      <c r="EW46" s="154">
        <v>143</v>
      </c>
      <c r="EX46" s="154">
        <v>144</v>
      </c>
      <c r="EY46" s="154">
        <v>145</v>
      </c>
      <c r="EZ46" s="154">
        <v>146</v>
      </c>
      <c r="FA46" s="154">
        <v>147</v>
      </c>
      <c r="FB46" s="154">
        <v>148</v>
      </c>
      <c r="FC46" s="154">
        <v>149</v>
      </c>
      <c r="FD46" s="154">
        <v>150</v>
      </c>
      <c r="FE46" s="154">
        <v>151</v>
      </c>
      <c r="FF46" s="154">
        <v>152</v>
      </c>
      <c r="FG46" s="154">
        <v>153</v>
      </c>
      <c r="FH46" s="154">
        <v>154</v>
      </c>
      <c r="FI46" s="154">
        <v>155</v>
      </c>
      <c r="FJ46" s="154">
        <v>156</v>
      </c>
      <c r="FK46" s="154">
        <v>157</v>
      </c>
      <c r="FL46" s="154">
        <v>158</v>
      </c>
      <c r="FM46" s="154">
        <v>159</v>
      </c>
      <c r="FN46" s="154">
        <v>160</v>
      </c>
      <c r="FO46" s="154">
        <v>161</v>
      </c>
      <c r="FP46" s="154">
        <v>162</v>
      </c>
      <c r="FQ46" s="154">
        <v>163</v>
      </c>
      <c r="FR46" s="154">
        <v>164</v>
      </c>
      <c r="FS46" s="154">
        <v>165</v>
      </c>
      <c r="FT46" s="154">
        <v>166</v>
      </c>
      <c r="FU46" s="154">
        <v>167</v>
      </c>
      <c r="FV46" s="154">
        <v>168</v>
      </c>
      <c r="FW46" s="154">
        <v>169</v>
      </c>
      <c r="FX46" s="154">
        <v>170</v>
      </c>
      <c r="FY46" s="154">
        <v>171</v>
      </c>
      <c r="FZ46" s="154">
        <v>172</v>
      </c>
      <c r="GA46" s="154">
        <v>173</v>
      </c>
      <c r="GB46" s="154">
        <v>174</v>
      </c>
      <c r="GC46" s="154">
        <v>175</v>
      </c>
      <c r="GD46" s="154">
        <v>176</v>
      </c>
      <c r="GE46" s="154">
        <v>177</v>
      </c>
      <c r="GF46" s="154">
        <v>178</v>
      </c>
      <c r="GG46" s="154">
        <v>179</v>
      </c>
      <c r="GH46" s="154">
        <v>180</v>
      </c>
      <c r="GI46" s="154">
        <v>181</v>
      </c>
      <c r="GJ46" s="154">
        <v>182</v>
      </c>
      <c r="GK46" s="154">
        <v>183</v>
      </c>
      <c r="GL46" s="154">
        <v>184</v>
      </c>
      <c r="GM46" s="154">
        <v>185</v>
      </c>
      <c r="GN46" s="154">
        <v>186</v>
      </c>
      <c r="GO46" s="154">
        <v>187</v>
      </c>
      <c r="GP46" s="154">
        <v>188</v>
      </c>
      <c r="GQ46" s="154">
        <v>189</v>
      </c>
      <c r="GR46" s="154">
        <v>190</v>
      </c>
      <c r="GS46" s="154">
        <v>191</v>
      </c>
      <c r="GT46" s="154">
        <v>192</v>
      </c>
      <c r="GU46" s="154">
        <v>193</v>
      </c>
      <c r="GV46" s="154">
        <v>194</v>
      </c>
      <c r="GW46" s="154">
        <v>195</v>
      </c>
      <c r="GX46" s="154">
        <v>196</v>
      </c>
      <c r="GY46" s="154">
        <v>197</v>
      </c>
      <c r="GZ46" s="154">
        <v>198</v>
      </c>
      <c r="HA46" s="154">
        <v>199</v>
      </c>
      <c r="HB46" s="154">
        <v>200</v>
      </c>
      <c r="HC46" s="154">
        <v>201</v>
      </c>
      <c r="HD46" s="154">
        <v>202</v>
      </c>
      <c r="HE46" s="154">
        <v>203</v>
      </c>
      <c r="HF46" s="154">
        <v>204</v>
      </c>
      <c r="HG46" s="154">
        <v>205</v>
      </c>
      <c r="HH46" s="154">
        <v>206</v>
      </c>
      <c r="HI46" s="154">
        <v>207</v>
      </c>
      <c r="HJ46" s="154">
        <v>208</v>
      </c>
      <c r="HK46" s="154">
        <v>209</v>
      </c>
      <c r="HL46" s="154">
        <v>210</v>
      </c>
      <c r="HM46" s="154">
        <v>211</v>
      </c>
      <c r="HN46" s="154">
        <v>212</v>
      </c>
      <c r="HO46" s="154">
        <v>213</v>
      </c>
      <c r="HP46" s="154">
        <v>214</v>
      </c>
      <c r="HQ46" s="154">
        <v>215</v>
      </c>
      <c r="HR46" s="154">
        <v>216</v>
      </c>
      <c r="HS46" s="154">
        <v>217</v>
      </c>
      <c r="HT46" s="154">
        <v>218</v>
      </c>
      <c r="HU46" s="154">
        <v>219</v>
      </c>
      <c r="HV46" s="154">
        <v>220</v>
      </c>
      <c r="HW46" s="154">
        <v>221</v>
      </c>
      <c r="HX46" s="154">
        <v>222</v>
      </c>
      <c r="HY46" s="154">
        <v>223</v>
      </c>
      <c r="HZ46" s="154">
        <v>224</v>
      </c>
      <c r="IA46" s="154">
        <v>225</v>
      </c>
      <c r="IB46" s="154">
        <v>226</v>
      </c>
      <c r="IC46" s="154">
        <v>227</v>
      </c>
      <c r="ID46" s="154">
        <v>228</v>
      </c>
      <c r="IE46" s="154">
        <v>229</v>
      </c>
      <c r="IF46" s="154">
        <v>230</v>
      </c>
      <c r="IG46" s="154">
        <v>231</v>
      </c>
      <c r="IH46" s="154">
        <v>232</v>
      </c>
      <c r="II46" s="154">
        <v>233</v>
      </c>
      <c r="IJ46" s="154">
        <v>234</v>
      </c>
      <c r="IK46" s="154">
        <v>235</v>
      </c>
      <c r="IL46" s="154">
        <v>236</v>
      </c>
      <c r="IM46" s="154">
        <v>237</v>
      </c>
      <c r="IN46" s="154">
        <v>238</v>
      </c>
      <c r="IO46" s="154">
        <v>239</v>
      </c>
      <c r="IP46" s="154">
        <v>240</v>
      </c>
      <c r="IQ46" s="154">
        <v>241</v>
      </c>
      <c r="IR46" s="154">
        <v>242</v>
      </c>
      <c r="IS46" s="154">
        <v>243</v>
      </c>
      <c r="IT46" s="154">
        <v>244</v>
      </c>
      <c r="IU46" s="154">
        <v>245</v>
      </c>
      <c r="IV46" s="154">
        <v>246</v>
      </c>
      <c r="IW46" s="154">
        <v>247</v>
      </c>
      <c r="IX46" s="154">
        <v>248</v>
      </c>
      <c r="IY46" s="154">
        <v>249</v>
      </c>
      <c r="IZ46" s="154">
        <v>250</v>
      </c>
      <c r="JA46" s="154">
        <v>251</v>
      </c>
      <c r="JB46" s="154">
        <v>252</v>
      </c>
      <c r="JC46" s="154">
        <v>253</v>
      </c>
      <c r="JD46" s="154">
        <v>254</v>
      </c>
      <c r="JE46" s="154">
        <v>255</v>
      </c>
      <c r="JF46" s="154">
        <v>256</v>
      </c>
      <c r="JG46" s="154">
        <v>257</v>
      </c>
      <c r="JH46" s="154">
        <v>258</v>
      </c>
      <c r="JI46" s="154">
        <v>259</v>
      </c>
      <c r="JJ46" s="154">
        <v>260</v>
      </c>
      <c r="JK46" s="154">
        <v>261</v>
      </c>
      <c r="JL46" s="154">
        <v>262</v>
      </c>
      <c r="JM46" s="154">
        <v>263</v>
      </c>
      <c r="JN46" s="154">
        <v>264</v>
      </c>
      <c r="JO46" s="154">
        <v>265</v>
      </c>
      <c r="JP46" s="154">
        <v>266</v>
      </c>
      <c r="JQ46" s="154">
        <v>267</v>
      </c>
      <c r="JR46" s="154">
        <v>268</v>
      </c>
      <c r="JS46" s="154">
        <v>269</v>
      </c>
      <c r="JT46" s="154">
        <v>270</v>
      </c>
      <c r="JU46" s="154">
        <v>271</v>
      </c>
      <c r="JV46" s="154">
        <v>272</v>
      </c>
      <c r="JW46" s="154">
        <v>273</v>
      </c>
      <c r="JX46" s="154">
        <v>274</v>
      </c>
      <c r="JY46" s="154">
        <v>275</v>
      </c>
      <c r="JZ46" s="154">
        <v>276</v>
      </c>
      <c r="KA46" s="154">
        <v>277</v>
      </c>
      <c r="KB46" s="154">
        <v>278</v>
      </c>
      <c r="KC46" s="154">
        <v>279</v>
      </c>
      <c r="KD46" s="154">
        <v>280</v>
      </c>
      <c r="KE46" s="154">
        <v>281</v>
      </c>
      <c r="KF46" s="154">
        <v>282</v>
      </c>
      <c r="KG46" s="154">
        <v>283</v>
      </c>
      <c r="KH46" s="154">
        <v>284</v>
      </c>
      <c r="KI46" s="154">
        <v>285</v>
      </c>
      <c r="KJ46" s="154">
        <v>286</v>
      </c>
      <c r="KK46" s="154">
        <v>287</v>
      </c>
      <c r="KL46" s="154">
        <v>288</v>
      </c>
      <c r="KM46" s="154">
        <v>289</v>
      </c>
      <c r="KN46" s="154">
        <v>290</v>
      </c>
      <c r="KO46" s="154">
        <v>291</v>
      </c>
      <c r="KP46" s="154">
        <v>292</v>
      </c>
      <c r="KQ46" s="154">
        <v>293</v>
      </c>
      <c r="KR46" s="154">
        <v>294</v>
      </c>
      <c r="KS46" s="154">
        <v>295</v>
      </c>
      <c r="KT46" s="154">
        <v>296</v>
      </c>
      <c r="KU46" s="154">
        <v>297</v>
      </c>
      <c r="KV46" s="154">
        <v>298</v>
      </c>
      <c r="KW46" s="154">
        <v>299</v>
      </c>
      <c r="KX46" s="154">
        <v>300</v>
      </c>
      <c r="KY46" s="154">
        <v>301</v>
      </c>
      <c r="KZ46" s="154">
        <v>302</v>
      </c>
      <c r="LA46" s="154">
        <v>303</v>
      </c>
      <c r="LB46" s="154">
        <v>304</v>
      </c>
      <c r="LC46" s="154">
        <v>305</v>
      </c>
      <c r="LD46" s="154">
        <v>306</v>
      </c>
      <c r="LE46" s="154">
        <v>307</v>
      </c>
      <c r="LF46" s="154">
        <v>308</v>
      </c>
      <c r="LG46" s="154">
        <v>309</v>
      </c>
      <c r="LH46" s="154">
        <v>310</v>
      </c>
      <c r="LI46" s="154">
        <v>311</v>
      </c>
      <c r="LJ46" s="154">
        <v>312</v>
      </c>
      <c r="LK46" s="154">
        <v>313</v>
      </c>
      <c r="LL46" s="154">
        <v>314</v>
      </c>
      <c r="LM46" s="154">
        <v>315</v>
      </c>
      <c r="LN46" s="154">
        <v>316</v>
      </c>
      <c r="LO46" s="154">
        <v>317</v>
      </c>
      <c r="LP46" s="154">
        <v>318</v>
      </c>
      <c r="LQ46" s="154">
        <v>319</v>
      </c>
      <c r="LR46" s="154">
        <v>320</v>
      </c>
      <c r="LS46" s="154">
        <v>321</v>
      </c>
      <c r="LT46" s="154">
        <v>322</v>
      </c>
      <c r="LU46" s="154">
        <v>323</v>
      </c>
      <c r="LV46" s="154">
        <v>324</v>
      </c>
      <c r="LW46" s="154">
        <v>325</v>
      </c>
      <c r="LX46" s="154">
        <v>326</v>
      </c>
      <c r="LY46" s="154">
        <v>327</v>
      </c>
      <c r="LZ46" s="154">
        <v>328</v>
      </c>
      <c r="MA46" s="154">
        <v>329</v>
      </c>
      <c r="MB46" s="154">
        <v>330</v>
      </c>
      <c r="MC46" s="154">
        <v>331</v>
      </c>
      <c r="MD46" s="154">
        <v>332</v>
      </c>
      <c r="ME46" s="154">
        <v>333</v>
      </c>
      <c r="MF46" s="154">
        <v>334</v>
      </c>
      <c r="MG46" s="154">
        <v>335</v>
      </c>
      <c r="MH46" s="154">
        <v>336</v>
      </c>
      <c r="MI46" s="154">
        <v>337</v>
      </c>
      <c r="MJ46" s="154">
        <v>338</v>
      </c>
      <c r="MK46" s="154">
        <v>339</v>
      </c>
      <c r="ML46" s="154">
        <v>340</v>
      </c>
      <c r="MM46" s="154">
        <v>341</v>
      </c>
      <c r="MN46" s="154">
        <v>342</v>
      </c>
      <c r="MO46" s="154">
        <v>343</v>
      </c>
      <c r="MP46" s="154">
        <v>344</v>
      </c>
      <c r="MQ46" s="154">
        <v>345</v>
      </c>
      <c r="MR46" s="154">
        <v>346</v>
      </c>
      <c r="MS46" s="154">
        <v>347</v>
      </c>
      <c r="MT46" s="154">
        <v>348</v>
      </c>
      <c r="MU46" s="154">
        <v>349</v>
      </c>
      <c r="MV46" s="154">
        <v>350</v>
      </c>
      <c r="MW46" s="154">
        <v>351</v>
      </c>
      <c r="MX46" s="154">
        <v>352</v>
      </c>
      <c r="MY46" s="154">
        <v>353</v>
      </c>
      <c r="MZ46" s="154">
        <v>354</v>
      </c>
      <c r="NA46" s="154">
        <v>355</v>
      </c>
      <c r="NB46" s="154">
        <v>356</v>
      </c>
      <c r="NC46" s="154">
        <v>357</v>
      </c>
      <c r="ND46" s="154">
        <v>358</v>
      </c>
      <c r="NE46" s="154">
        <v>359</v>
      </c>
      <c r="NF46" s="154">
        <v>360</v>
      </c>
    </row>
    <row r="47" spans="2:370" s="154" customFormat="1" x14ac:dyDescent="0.25">
      <c r="B47" s="154">
        <v>1</v>
      </c>
      <c r="C47" s="154" t="str">
        <f>C11</f>
        <v>Management Commitment</v>
      </c>
      <c r="D47" s="156">
        <f>F11</f>
        <v>0</v>
      </c>
      <c r="E47" s="154">
        <v>1</v>
      </c>
      <c r="F47" s="154">
        <f>E47/SUM($E$47:$E$66)</f>
        <v>0.05</v>
      </c>
      <c r="G47" s="154">
        <v>0</v>
      </c>
      <c r="H47" s="154">
        <f>360*SUM(F47)</f>
        <v>18</v>
      </c>
      <c r="J47" s="154">
        <f t="shared" ref="J47:Y66" si="18">IF(AND(J$46&gt;=$G47,J$46&lt;=$H47),$D47,0)</f>
        <v>0</v>
      </c>
      <c r="K47" s="154">
        <f t="shared" ref="K47:BV48" si="19">IF(AND(K$46&gt;=$G47,K$46&lt;=$H47),$D47,0)</f>
        <v>0</v>
      </c>
      <c r="L47" s="154">
        <f t="shared" si="19"/>
        <v>0</v>
      </c>
      <c r="M47" s="154">
        <f t="shared" si="19"/>
        <v>0</v>
      </c>
      <c r="N47" s="154">
        <f t="shared" si="19"/>
        <v>0</v>
      </c>
      <c r="O47" s="154">
        <f t="shared" si="19"/>
        <v>0</v>
      </c>
      <c r="P47" s="154">
        <f t="shared" si="19"/>
        <v>0</v>
      </c>
      <c r="Q47" s="154">
        <f t="shared" si="19"/>
        <v>0</v>
      </c>
      <c r="R47" s="154">
        <f t="shared" si="19"/>
        <v>0</v>
      </c>
      <c r="S47" s="154">
        <f t="shared" si="19"/>
        <v>0</v>
      </c>
      <c r="T47" s="154">
        <f t="shared" si="19"/>
        <v>0</v>
      </c>
      <c r="U47" s="154">
        <f t="shared" si="19"/>
        <v>0</v>
      </c>
      <c r="V47" s="154">
        <f t="shared" si="19"/>
        <v>0</v>
      </c>
      <c r="W47" s="154">
        <f t="shared" si="19"/>
        <v>0</v>
      </c>
      <c r="X47" s="154">
        <f t="shared" si="19"/>
        <v>0</v>
      </c>
      <c r="Y47" s="154">
        <f t="shared" si="19"/>
        <v>0</v>
      </c>
      <c r="Z47" s="154">
        <f t="shared" si="19"/>
        <v>0</v>
      </c>
      <c r="AA47" s="154">
        <f t="shared" si="19"/>
        <v>0</v>
      </c>
      <c r="AB47" s="154">
        <f t="shared" si="19"/>
        <v>0</v>
      </c>
      <c r="AC47" s="154">
        <f t="shared" si="19"/>
        <v>0</v>
      </c>
      <c r="AD47" s="154">
        <f t="shared" si="19"/>
        <v>0</v>
      </c>
      <c r="AE47" s="154">
        <f t="shared" si="19"/>
        <v>0</v>
      </c>
      <c r="AF47" s="154">
        <f t="shared" si="19"/>
        <v>0</v>
      </c>
      <c r="AG47" s="154">
        <f t="shared" si="19"/>
        <v>0</v>
      </c>
      <c r="AH47" s="154">
        <f t="shared" si="19"/>
        <v>0</v>
      </c>
      <c r="AI47" s="154">
        <f t="shared" si="19"/>
        <v>0</v>
      </c>
      <c r="AJ47" s="154">
        <f t="shared" si="19"/>
        <v>0</v>
      </c>
      <c r="AK47" s="154">
        <f t="shared" si="19"/>
        <v>0</v>
      </c>
      <c r="AL47" s="154">
        <f t="shared" si="19"/>
        <v>0</v>
      </c>
      <c r="AM47" s="154">
        <f t="shared" si="19"/>
        <v>0</v>
      </c>
      <c r="AN47" s="154">
        <f t="shared" si="19"/>
        <v>0</v>
      </c>
      <c r="AO47" s="154">
        <f t="shared" si="19"/>
        <v>0</v>
      </c>
      <c r="AP47" s="154">
        <f t="shared" si="19"/>
        <v>0</v>
      </c>
      <c r="AQ47" s="154">
        <f t="shared" si="19"/>
        <v>0</v>
      </c>
      <c r="AR47" s="154">
        <f t="shared" si="19"/>
        <v>0</v>
      </c>
      <c r="AS47" s="154">
        <f t="shared" si="19"/>
        <v>0</v>
      </c>
      <c r="AT47" s="154">
        <f t="shared" si="19"/>
        <v>0</v>
      </c>
      <c r="AU47" s="154">
        <f t="shared" si="19"/>
        <v>0</v>
      </c>
      <c r="AV47" s="154">
        <f t="shared" si="19"/>
        <v>0</v>
      </c>
      <c r="AW47" s="154">
        <f t="shared" si="19"/>
        <v>0</v>
      </c>
      <c r="AX47" s="154">
        <f t="shared" si="19"/>
        <v>0</v>
      </c>
      <c r="AY47" s="154">
        <f t="shared" si="19"/>
        <v>0</v>
      </c>
      <c r="AZ47" s="154">
        <f t="shared" si="19"/>
        <v>0</v>
      </c>
      <c r="BA47" s="154">
        <f t="shared" si="19"/>
        <v>0</v>
      </c>
      <c r="BB47" s="154">
        <f t="shared" si="19"/>
        <v>0</v>
      </c>
      <c r="BC47" s="154">
        <f t="shared" si="19"/>
        <v>0</v>
      </c>
      <c r="BD47" s="154">
        <f t="shared" si="19"/>
        <v>0</v>
      </c>
      <c r="BE47" s="154">
        <f t="shared" si="19"/>
        <v>0</v>
      </c>
      <c r="BF47" s="154">
        <f t="shared" si="19"/>
        <v>0</v>
      </c>
      <c r="BG47" s="154">
        <f t="shared" si="19"/>
        <v>0</v>
      </c>
      <c r="BH47" s="154">
        <f t="shared" si="19"/>
        <v>0</v>
      </c>
      <c r="BI47" s="154">
        <f t="shared" si="19"/>
        <v>0</v>
      </c>
      <c r="BJ47" s="154">
        <f t="shared" si="19"/>
        <v>0</v>
      </c>
      <c r="BK47" s="154">
        <f t="shared" si="19"/>
        <v>0</v>
      </c>
      <c r="BL47" s="154">
        <f t="shared" si="19"/>
        <v>0</v>
      </c>
      <c r="BM47" s="154">
        <f t="shared" si="19"/>
        <v>0</v>
      </c>
      <c r="BN47" s="154">
        <f t="shared" si="19"/>
        <v>0</v>
      </c>
      <c r="BO47" s="154">
        <f t="shared" si="19"/>
        <v>0</v>
      </c>
      <c r="BP47" s="154">
        <f t="shared" si="19"/>
        <v>0</v>
      </c>
      <c r="BQ47" s="154">
        <f t="shared" si="19"/>
        <v>0</v>
      </c>
      <c r="BR47" s="154">
        <f t="shared" si="19"/>
        <v>0</v>
      </c>
      <c r="BS47" s="154">
        <f t="shared" si="19"/>
        <v>0</v>
      </c>
      <c r="BT47" s="154">
        <f t="shared" si="19"/>
        <v>0</v>
      </c>
      <c r="BU47" s="154">
        <f t="shared" si="19"/>
        <v>0</v>
      </c>
      <c r="BV47" s="154">
        <f t="shared" si="19"/>
        <v>0</v>
      </c>
      <c r="BW47" s="154">
        <f t="shared" ref="BW47:EH50" si="20">IF(AND(BW$46&gt;=$G47,BW$46&lt;=$H47),$D47,0)</f>
        <v>0</v>
      </c>
      <c r="BX47" s="154">
        <f t="shared" si="20"/>
        <v>0</v>
      </c>
      <c r="BY47" s="154">
        <f t="shared" si="20"/>
        <v>0</v>
      </c>
      <c r="BZ47" s="154">
        <f t="shared" si="20"/>
        <v>0</v>
      </c>
      <c r="CA47" s="154">
        <f t="shared" si="20"/>
        <v>0</v>
      </c>
      <c r="CB47" s="154">
        <f t="shared" si="20"/>
        <v>0</v>
      </c>
      <c r="CC47" s="154">
        <f t="shared" si="20"/>
        <v>0</v>
      </c>
      <c r="CD47" s="154">
        <f t="shared" si="20"/>
        <v>0</v>
      </c>
      <c r="CE47" s="154">
        <f t="shared" si="20"/>
        <v>0</v>
      </c>
      <c r="CF47" s="154">
        <f t="shared" si="20"/>
        <v>0</v>
      </c>
      <c r="CG47" s="154">
        <f t="shared" si="20"/>
        <v>0</v>
      </c>
      <c r="CH47" s="154">
        <f t="shared" si="20"/>
        <v>0</v>
      </c>
      <c r="CI47" s="154">
        <f t="shared" si="20"/>
        <v>0</v>
      </c>
      <c r="CJ47" s="154">
        <f t="shared" si="20"/>
        <v>0</v>
      </c>
      <c r="CK47" s="154">
        <f t="shared" si="20"/>
        <v>0</v>
      </c>
      <c r="CL47" s="154">
        <f t="shared" si="20"/>
        <v>0</v>
      </c>
      <c r="CM47" s="154">
        <f t="shared" si="20"/>
        <v>0</v>
      </c>
      <c r="CN47" s="154">
        <f t="shared" si="20"/>
        <v>0</v>
      </c>
      <c r="CO47" s="154">
        <f t="shared" si="20"/>
        <v>0</v>
      </c>
      <c r="CP47" s="154">
        <f t="shared" si="20"/>
        <v>0</v>
      </c>
      <c r="CQ47" s="154">
        <f t="shared" si="20"/>
        <v>0</v>
      </c>
      <c r="CR47" s="154">
        <f t="shared" si="20"/>
        <v>0</v>
      </c>
      <c r="CS47" s="154">
        <f t="shared" si="20"/>
        <v>0</v>
      </c>
      <c r="CT47" s="154">
        <f t="shared" si="20"/>
        <v>0</v>
      </c>
      <c r="CU47" s="154">
        <f t="shared" si="20"/>
        <v>0</v>
      </c>
      <c r="CV47" s="154">
        <f t="shared" si="20"/>
        <v>0</v>
      </c>
      <c r="CW47" s="154">
        <f t="shared" si="20"/>
        <v>0</v>
      </c>
      <c r="CX47" s="154">
        <f t="shared" si="20"/>
        <v>0</v>
      </c>
      <c r="CY47" s="154">
        <f t="shared" si="20"/>
        <v>0</v>
      </c>
      <c r="CZ47" s="154">
        <f t="shared" si="20"/>
        <v>0</v>
      </c>
      <c r="DA47" s="154">
        <f t="shared" si="20"/>
        <v>0</v>
      </c>
      <c r="DB47" s="154">
        <f t="shared" si="20"/>
        <v>0</v>
      </c>
      <c r="DC47" s="154">
        <f t="shared" si="20"/>
        <v>0</v>
      </c>
      <c r="DD47" s="154">
        <f t="shared" si="20"/>
        <v>0</v>
      </c>
      <c r="DE47" s="154">
        <f t="shared" si="20"/>
        <v>0</v>
      </c>
      <c r="DF47" s="154">
        <f t="shared" si="20"/>
        <v>0</v>
      </c>
      <c r="DG47" s="154">
        <f t="shared" si="20"/>
        <v>0</v>
      </c>
      <c r="DH47" s="154">
        <f t="shared" si="20"/>
        <v>0</v>
      </c>
      <c r="DI47" s="154">
        <f t="shared" si="20"/>
        <v>0</v>
      </c>
      <c r="DJ47" s="154">
        <f t="shared" si="20"/>
        <v>0</v>
      </c>
      <c r="DK47" s="154">
        <f t="shared" si="20"/>
        <v>0</v>
      </c>
      <c r="DL47" s="154">
        <f t="shared" si="20"/>
        <v>0</v>
      </c>
      <c r="DM47" s="154">
        <f t="shared" si="20"/>
        <v>0</v>
      </c>
      <c r="DN47" s="154">
        <f t="shared" si="20"/>
        <v>0</v>
      </c>
      <c r="DO47" s="154">
        <f t="shared" si="20"/>
        <v>0</v>
      </c>
      <c r="DP47" s="154">
        <f t="shared" si="20"/>
        <v>0</v>
      </c>
      <c r="DQ47" s="154">
        <f t="shared" si="20"/>
        <v>0</v>
      </c>
      <c r="DR47" s="154">
        <f t="shared" si="20"/>
        <v>0</v>
      </c>
      <c r="DS47" s="154">
        <f t="shared" si="20"/>
        <v>0</v>
      </c>
      <c r="DT47" s="154">
        <f t="shared" si="20"/>
        <v>0</v>
      </c>
      <c r="DU47" s="154">
        <f t="shared" si="20"/>
        <v>0</v>
      </c>
      <c r="DV47" s="154">
        <f t="shared" si="20"/>
        <v>0</v>
      </c>
      <c r="DW47" s="154">
        <f t="shared" si="20"/>
        <v>0</v>
      </c>
      <c r="DX47" s="154">
        <f t="shared" si="20"/>
        <v>0</v>
      </c>
      <c r="DY47" s="154">
        <f t="shared" si="20"/>
        <v>0</v>
      </c>
      <c r="DZ47" s="154">
        <f t="shared" si="20"/>
        <v>0</v>
      </c>
      <c r="EA47" s="154">
        <f t="shared" si="20"/>
        <v>0</v>
      </c>
      <c r="EB47" s="154">
        <f t="shared" si="20"/>
        <v>0</v>
      </c>
      <c r="EC47" s="154">
        <f t="shared" si="20"/>
        <v>0</v>
      </c>
      <c r="ED47" s="154">
        <f t="shared" si="20"/>
        <v>0</v>
      </c>
      <c r="EE47" s="154">
        <f t="shared" si="20"/>
        <v>0</v>
      </c>
      <c r="EF47" s="154">
        <f t="shared" si="20"/>
        <v>0</v>
      </c>
      <c r="EG47" s="154">
        <f t="shared" si="20"/>
        <v>0</v>
      </c>
      <c r="EH47" s="154">
        <f t="shared" si="20"/>
        <v>0</v>
      </c>
      <c r="EI47" s="154">
        <f t="shared" ref="EI47:GT53" si="21">IF(AND(EI$46&gt;=$G47,EI$46&lt;=$H47),$D47,0)</f>
        <v>0</v>
      </c>
      <c r="EJ47" s="154">
        <f t="shared" si="21"/>
        <v>0</v>
      </c>
      <c r="EK47" s="154">
        <f t="shared" si="21"/>
        <v>0</v>
      </c>
      <c r="EL47" s="154">
        <f t="shared" si="21"/>
        <v>0</v>
      </c>
      <c r="EM47" s="154">
        <f t="shared" si="21"/>
        <v>0</v>
      </c>
      <c r="EN47" s="154">
        <f t="shared" si="21"/>
        <v>0</v>
      </c>
      <c r="EO47" s="154">
        <f t="shared" si="21"/>
        <v>0</v>
      </c>
      <c r="EP47" s="154">
        <f t="shared" si="21"/>
        <v>0</v>
      </c>
      <c r="EQ47" s="154">
        <f t="shared" si="21"/>
        <v>0</v>
      </c>
      <c r="ER47" s="154">
        <f t="shared" si="21"/>
        <v>0</v>
      </c>
      <c r="ES47" s="154">
        <f t="shared" si="21"/>
        <v>0</v>
      </c>
      <c r="ET47" s="154">
        <f t="shared" si="21"/>
        <v>0</v>
      </c>
      <c r="EU47" s="154">
        <f t="shared" si="21"/>
        <v>0</v>
      </c>
      <c r="EV47" s="154">
        <f t="shared" si="21"/>
        <v>0</v>
      </c>
      <c r="EW47" s="154">
        <f t="shared" si="21"/>
        <v>0</v>
      </c>
      <c r="EX47" s="154">
        <f t="shared" si="21"/>
        <v>0</v>
      </c>
      <c r="EY47" s="154">
        <f t="shared" si="21"/>
        <v>0</v>
      </c>
      <c r="EZ47" s="154">
        <f t="shared" si="21"/>
        <v>0</v>
      </c>
      <c r="FA47" s="154">
        <f t="shared" si="21"/>
        <v>0</v>
      </c>
      <c r="FB47" s="154">
        <f t="shared" si="21"/>
        <v>0</v>
      </c>
      <c r="FC47" s="154">
        <f t="shared" si="21"/>
        <v>0</v>
      </c>
      <c r="FD47" s="154">
        <f t="shared" si="21"/>
        <v>0</v>
      </c>
      <c r="FE47" s="154">
        <f t="shared" si="21"/>
        <v>0</v>
      </c>
      <c r="FF47" s="154">
        <f t="shared" si="21"/>
        <v>0</v>
      </c>
      <c r="FG47" s="154">
        <f t="shared" si="21"/>
        <v>0</v>
      </c>
      <c r="FH47" s="154">
        <f t="shared" si="21"/>
        <v>0</v>
      </c>
      <c r="FI47" s="154">
        <f t="shared" si="21"/>
        <v>0</v>
      </c>
      <c r="FJ47" s="154">
        <f t="shared" si="21"/>
        <v>0</v>
      </c>
      <c r="FK47" s="154">
        <f t="shared" si="21"/>
        <v>0</v>
      </c>
      <c r="FL47" s="154">
        <f t="shared" si="21"/>
        <v>0</v>
      </c>
      <c r="FM47" s="154">
        <f t="shared" si="21"/>
        <v>0</v>
      </c>
      <c r="FN47" s="154">
        <f t="shared" si="21"/>
        <v>0</v>
      </c>
      <c r="FO47" s="154">
        <f t="shared" si="21"/>
        <v>0</v>
      </c>
      <c r="FP47" s="154">
        <f t="shared" si="21"/>
        <v>0</v>
      </c>
      <c r="FQ47" s="154">
        <f t="shared" si="21"/>
        <v>0</v>
      </c>
      <c r="FR47" s="154">
        <f t="shared" si="21"/>
        <v>0</v>
      </c>
      <c r="FS47" s="154">
        <f t="shared" si="21"/>
        <v>0</v>
      </c>
      <c r="FT47" s="154">
        <f t="shared" si="21"/>
        <v>0</v>
      </c>
      <c r="FU47" s="154">
        <f t="shared" si="21"/>
        <v>0</v>
      </c>
      <c r="FV47" s="154">
        <f t="shared" si="21"/>
        <v>0</v>
      </c>
      <c r="FW47" s="154">
        <f t="shared" si="21"/>
        <v>0</v>
      </c>
      <c r="FX47" s="154">
        <f t="shared" si="21"/>
        <v>0</v>
      </c>
      <c r="FY47" s="154">
        <f t="shared" si="21"/>
        <v>0</v>
      </c>
      <c r="FZ47" s="154">
        <f t="shared" si="21"/>
        <v>0</v>
      </c>
      <c r="GA47" s="154">
        <f t="shared" si="21"/>
        <v>0</v>
      </c>
      <c r="GB47" s="154">
        <f t="shared" si="21"/>
        <v>0</v>
      </c>
      <c r="GC47" s="154">
        <f t="shared" si="21"/>
        <v>0</v>
      </c>
      <c r="GD47" s="154">
        <f t="shared" si="21"/>
        <v>0</v>
      </c>
      <c r="GE47" s="154">
        <f t="shared" si="21"/>
        <v>0</v>
      </c>
      <c r="GF47" s="154">
        <f t="shared" si="21"/>
        <v>0</v>
      </c>
      <c r="GG47" s="154">
        <f t="shared" si="21"/>
        <v>0</v>
      </c>
      <c r="GH47" s="154">
        <f t="shared" si="21"/>
        <v>0</v>
      </c>
      <c r="GI47" s="154">
        <f t="shared" si="21"/>
        <v>0</v>
      </c>
      <c r="GJ47" s="154">
        <f t="shared" si="21"/>
        <v>0</v>
      </c>
      <c r="GK47" s="154">
        <f t="shared" si="21"/>
        <v>0</v>
      </c>
      <c r="GL47" s="154">
        <f t="shared" si="21"/>
        <v>0</v>
      </c>
      <c r="GM47" s="154">
        <f t="shared" si="21"/>
        <v>0</v>
      </c>
      <c r="GN47" s="154">
        <f t="shared" si="21"/>
        <v>0</v>
      </c>
      <c r="GO47" s="154">
        <f t="shared" si="21"/>
        <v>0</v>
      </c>
      <c r="GP47" s="154">
        <f t="shared" si="21"/>
        <v>0</v>
      </c>
      <c r="GQ47" s="154">
        <f t="shared" si="21"/>
        <v>0</v>
      </c>
      <c r="GR47" s="154">
        <f t="shared" si="21"/>
        <v>0</v>
      </c>
      <c r="GS47" s="154">
        <f t="shared" si="21"/>
        <v>0</v>
      </c>
      <c r="GT47" s="154">
        <f t="shared" si="21"/>
        <v>0</v>
      </c>
      <c r="GU47" s="154">
        <f t="shared" ref="GU47:JF50" si="22">IF(AND(GU$46&gt;=$G47,GU$46&lt;=$H47),$D47,0)</f>
        <v>0</v>
      </c>
      <c r="GV47" s="154">
        <f t="shared" si="22"/>
        <v>0</v>
      </c>
      <c r="GW47" s="154">
        <f t="shared" si="22"/>
        <v>0</v>
      </c>
      <c r="GX47" s="154">
        <f t="shared" si="22"/>
        <v>0</v>
      </c>
      <c r="GY47" s="154">
        <f t="shared" si="22"/>
        <v>0</v>
      </c>
      <c r="GZ47" s="154">
        <f t="shared" si="22"/>
        <v>0</v>
      </c>
      <c r="HA47" s="154">
        <f t="shared" si="22"/>
        <v>0</v>
      </c>
      <c r="HB47" s="154">
        <f t="shared" si="22"/>
        <v>0</v>
      </c>
      <c r="HC47" s="154">
        <f t="shared" si="22"/>
        <v>0</v>
      </c>
      <c r="HD47" s="154">
        <f t="shared" si="22"/>
        <v>0</v>
      </c>
      <c r="HE47" s="154">
        <f t="shared" si="22"/>
        <v>0</v>
      </c>
      <c r="HF47" s="154">
        <f t="shared" si="22"/>
        <v>0</v>
      </c>
      <c r="HG47" s="154">
        <f t="shared" si="22"/>
        <v>0</v>
      </c>
      <c r="HH47" s="154">
        <f t="shared" si="22"/>
        <v>0</v>
      </c>
      <c r="HI47" s="154">
        <f t="shared" si="22"/>
        <v>0</v>
      </c>
      <c r="HJ47" s="154">
        <f t="shared" si="22"/>
        <v>0</v>
      </c>
      <c r="HK47" s="154">
        <f t="shared" si="22"/>
        <v>0</v>
      </c>
      <c r="HL47" s="154">
        <f t="shared" si="22"/>
        <v>0</v>
      </c>
      <c r="HM47" s="154">
        <f t="shared" si="22"/>
        <v>0</v>
      </c>
      <c r="HN47" s="154">
        <f t="shared" si="22"/>
        <v>0</v>
      </c>
      <c r="HO47" s="154">
        <f t="shared" si="22"/>
        <v>0</v>
      </c>
      <c r="HP47" s="154">
        <f t="shared" si="22"/>
        <v>0</v>
      </c>
      <c r="HQ47" s="154">
        <f t="shared" si="22"/>
        <v>0</v>
      </c>
      <c r="HR47" s="154">
        <f t="shared" si="22"/>
        <v>0</v>
      </c>
      <c r="HS47" s="154">
        <f t="shared" si="22"/>
        <v>0</v>
      </c>
      <c r="HT47" s="154">
        <f t="shared" si="22"/>
        <v>0</v>
      </c>
      <c r="HU47" s="154">
        <f t="shared" si="22"/>
        <v>0</v>
      </c>
      <c r="HV47" s="154">
        <f t="shared" si="22"/>
        <v>0</v>
      </c>
      <c r="HW47" s="154">
        <f t="shared" si="22"/>
        <v>0</v>
      </c>
      <c r="HX47" s="154">
        <f t="shared" si="22"/>
        <v>0</v>
      </c>
      <c r="HY47" s="154">
        <f t="shared" si="22"/>
        <v>0</v>
      </c>
      <c r="HZ47" s="154">
        <f t="shared" si="22"/>
        <v>0</v>
      </c>
      <c r="IA47" s="154">
        <f t="shared" si="22"/>
        <v>0</v>
      </c>
      <c r="IB47" s="154">
        <f t="shared" si="22"/>
        <v>0</v>
      </c>
      <c r="IC47" s="154">
        <f t="shared" si="22"/>
        <v>0</v>
      </c>
      <c r="ID47" s="154">
        <f t="shared" si="22"/>
        <v>0</v>
      </c>
      <c r="IE47" s="154">
        <f t="shared" si="22"/>
        <v>0</v>
      </c>
      <c r="IF47" s="154">
        <f t="shared" si="22"/>
        <v>0</v>
      </c>
      <c r="IG47" s="154">
        <f t="shared" si="22"/>
        <v>0</v>
      </c>
      <c r="IH47" s="154">
        <f t="shared" si="22"/>
        <v>0</v>
      </c>
      <c r="II47" s="154">
        <f t="shared" si="22"/>
        <v>0</v>
      </c>
      <c r="IJ47" s="154">
        <f t="shared" si="22"/>
        <v>0</v>
      </c>
      <c r="IK47" s="154">
        <f t="shared" si="22"/>
        <v>0</v>
      </c>
      <c r="IL47" s="154">
        <f t="shared" si="22"/>
        <v>0</v>
      </c>
      <c r="IM47" s="154">
        <f t="shared" si="22"/>
        <v>0</v>
      </c>
      <c r="IN47" s="154">
        <f t="shared" si="22"/>
        <v>0</v>
      </c>
      <c r="IO47" s="154">
        <f t="shared" si="22"/>
        <v>0</v>
      </c>
      <c r="IP47" s="154">
        <f t="shared" si="22"/>
        <v>0</v>
      </c>
      <c r="IQ47" s="154">
        <f t="shared" si="22"/>
        <v>0</v>
      </c>
      <c r="IR47" s="154">
        <f t="shared" si="22"/>
        <v>0</v>
      </c>
      <c r="IS47" s="154">
        <f t="shared" si="22"/>
        <v>0</v>
      </c>
      <c r="IT47" s="154">
        <f t="shared" si="22"/>
        <v>0</v>
      </c>
      <c r="IU47" s="154">
        <f t="shared" si="22"/>
        <v>0</v>
      </c>
      <c r="IV47" s="154">
        <f t="shared" si="22"/>
        <v>0</v>
      </c>
      <c r="IW47" s="154">
        <f t="shared" si="22"/>
        <v>0</v>
      </c>
      <c r="IX47" s="154">
        <f t="shared" si="22"/>
        <v>0</v>
      </c>
      <c r="IY47" s="154">
        <f t="shared" si="22"/>
        <v>0</v>
      </c>
      <c r="IZ47" s="154">
        <f t="shared" si="22"/>
        <v>0</v>
      </c>
      <c r="JA47" s="154">
        <f t="shared" si="22"/>
        <v>0</v>
      </c>
      <c r="JB47" s="154">
        <f t="shared" si="22"/>
        <v>0</v>
      </c>
      <c r="JC47" s="154">
        <f t="shared" si="22"/>
        <v>0</v>
      </c>
      <c r="JD47" s="154">
        <f t="shared" si="22"/>
        <v>0</v>
      </c>
      <c r="JE47" s="154">
        <f t="shared" si="22"/>
        <v>0</v>
      </c>
      <c r="JF47" s="154">
        <f t="shared" si="22"/>
        <v>0</v>
      </c>
      <c r="JG47" s="154">
        <f t="shared" ref="JG47:LR53" si="23">IF(AND(JG$46&gt;=$G47,JG$46&lt;=$H47),$D47,0)</f>
        <v>0</v>
      </c>
      <c r="JH47" s="154">
        <f t="shared" si="23"/>
        <v>0</v>
      </c>
      <c r="JI47" s="154">
        <f t="shared" si="23"/>
        <v>0</v>
      </c>
      <c r="JJ47" s="154">
        <f t="shared" si="23"/>
        <v>0</v>
      </c>
      <c r="JK47" s="154">
        <f t="shared" si="23"/>
        <v>0</v>
      </c>
      <c r="JL47" s="154">
        <f t="shared" si="23"/>
        <v>0</v>
      </c>
      <c r="JM47" s="154">
        <f t="shared" si="23"/>
        <v>0</v>
      </c>
      <c r="JN47" s="154">
        <f t="shared" si="23"/>
        <v>0</v>
      </c>
      <c r="JO47" s="154">
        <f t="shared" si="23"/>
        <v>0</v>
      </c>
      <c r="JP47" s="154">
        <f t="shared" si="23"/>
        <v>0</v>
      </c>
      <c r="JQ47" s="154">
        <f t="shared" si="23"/>
        <v>0</v>
      </c>
      <c r="JR47" s="154">
        <f t="shared" si="23"/>
        <v>0</v>
      </c>
      <c r="JS47" s="154">
        <f t="shared" si="23"/>
        <v>0</v>
      </c>
      <c r="JT47" s="154">
        <f t="shared" si="23"/>
        <v>0</v>
      </c>
      <c r="JU47" s="154">
        <f t="shared" si="23"/>
        <v>0</v>
      </c>
      <c r="JV47" s="154">
        <f t="shared" si="23"/>
        <v>0</v>
      </c>
      <c r="JW47" s="154">
        <f t="shared" si="23"/>
        <v>0</v>
      </c>
      <c r="JX47" s="154">
        <f t="shared" si="23"/>
        <v>0</v>
      </c>
      <c r="JY47" s="154">
        <f t="shared" si="23"/>
        <v>0</v>
      </c>
      <c r="JZ47" s="154">
        <f t="shared" si="23"/>
        <v>0</v>
      </c>
      <c r="KA47" s="154">
        <f t="shared" si="23"/>
        <v>0</v>
      </c>
      <c r="KB47" s="154">
        <f t="shared" si="23"/>
        <v>0</v>
      </c>
      <c r="KC47" s="154">
        <f t="shared" si="23"/>
        <v>0</v>
      </c>
      <c r="KD47" s="154">
        <f t="shared" si="23"/>
        <v>0</v>
      </c>
      <c r="KE47" s="154">
        <f t="shared" si="23"/>
        <v>0</v>
      </c>
      <c r="KF47" s="154">
        <f t="shared" si="23"/>
        <v>0</v>
      </c>
      <c r="KG47" s="154">
        <f t="shared" si="23"/>
        <v>0</v>
      </c>
      <c r="KH47" s="154">
        <f t="shared" si="23"/>
        <v>0</v>
      </c>
      <c r="KI47" s="154">
        <f t="shared" si="23"/>
        <v>0</v>
      </c>
      <c r="KJ47" s="154">
        <f t="shared" si="23"/>
        <v>0</v>
      </c>
      <c r="KK47" s="154">
        <f t="shared" si="23"/>
        <v>0</v>
      </c>
      <c r="KL47" s="154">
        <f t="shared" si="23"/>
        <v>0</v>
      </c>
      <c r="KM47" s="154">
        <f t="shared" si="23"/>
        <v>0</v>
      </c>
      <c r="KN47" s="154">
        <f t="shared" si="23"/>
        <v>0</v>
      </c>
      <c r="KO47" s="154">
        <f t="shared" si="23"/>
        <v>0</v>
      </c>
      <c r="KP47" s="154">
        <f t="shared" si="23"/>
        <v>0</v>
      </c>
      <c r="KQ47" s="154">
        <f t="shared" si="23"/>
        <v>0</v>
      </c>
      <c r="KR47" s="154">
        <f t="shared" si="23"/>
        <v>0</v>
      </c>
      <c r="KS47" s="154">
        <f t="shared" si="23"/>
        <v>0</v>
      </c>
      <c r="KT47" s="154">
        <f t="shared" si="23"/>
        <v>0</v>
      </c>
      <c r="KU47" s="154">
        <f t="shared" si="23"/>
        <v>0</v>
      </c>
      <c r="KV47" s="154">
        <f t="shared" si="23"/>
        <v>0</v>
      </c>
      <c r="KW47" s="154">
        <f t="shared" si="23"/>
        <v>0</v>
      </c>
      <c r="KX47" s="154">
        <f t="shared" si="23"/>
        <v>0</v>
      </c>
      <c r="KY47" s="154">
        <f t="shared" si="23"/>
        <v>0</v>
      </c>
      <c r="KZ47" s="154">
        <f t="shared" si="23"/>
        <v>0</v>
      </c>
      <c r="LA47" s="154">
        <f t="shared" si="23"/>
        <v>0</v>
      </c>
      <c r="LB47" s="154">
        <f t="shared" si="23"/>
        <v>0</v>
      </c>
      <c r="LC47" s="154">
        <f t="shared" si="23"/>
        <v>0</v>
      </c>
      <c r="LD47" s="154">
        <f t="shared" si="23"/>
        <v>0</v>
      </c>
      <c r="LE47" s="154">
        <f t="shared" si="23"/>
        <v>0</v>
      </c>
      <c r="LF47" s="154">
        <f t="shared" si="23"/>
        <v>0</v>
      </c>
      <c r="LG47" s="154">
        <f t="shared" si="23"/>
        <v>0</v>
      </c>
      <c r="LH47" s="154">
        <f t="shared" si="23"/>
        <v>0</v>
      </c>
      <c r="LI47" s="154">
        <f t="shared" si="23"/>
        <v>0</v>
      </c>
      <c r="LJ47" s="154">
        <f t="shared" si="23"/>
        <v>0</v>
      </c>
      <c r="LK47" s="154">
        <f t="shared" si="23"/>
        <v>0</v>
      </c>
      <c r="LL47" s="154">
        <f t="shared" si="23"/>
        <v>0</v>
      </c>
      <c r="LM47" s="154">
        <f t="shared" si="23"/>
        <v>0</v>
      </c>
      <c r="LN47" s="154">
        <f t="shared" si="23"/>
        <v>0</v>
      </c>
      <c r="LO47" s="154">
        <f t="shared" si="23"/>
        <v>0</v>
      </c>
      <c r="LP47" s="154">
        <f t="shared" si="23"/>
        <v>0</v>
      </c>
      <c r="LQ47" s="154">
        <f t="shared" si="23"/>
        <v>0</v>
      </c>
      <c r="LR47" s="154">
        <f t="shared" si="23"/>
        <v>0</v>
      </c>
      <c r="LS47" s="154">
        <f t="shared" ref="LS47:NF53" si="24">IF(AND(LS$46&gt;=$G47,LS$46&lt;=$H47),$D47,0)</f>
        <v>0</v>
      </c>
      <c r="LT47" s="154">
        <f t="shared" si="24"/>
        <v>0</v>
      </c>
      <c r="LU47" s="154">
        <f t="shared" si="24"/>
        <v>0</v>
      </c>
      <c r="LV47" s="154">
        <f t="shared" si="24"/>
        <v>0</v>
      </c>
      <c r="LW47" s="154">
        <f t="shared" si="24"/>
        <v>0</v>
      </c>
      <c r="LX47" s="154">
        <f t="shared" si="24"/>
        <v>0</v>
      </c>
      <c r="LY47" s="154">
        <f t="shared" si="24"/>
        <v>0</v>
      </c>
      <c r="LZ47" s="154">
        <f t="shared" si="24"/>
        <v>0</v>
      </c>
      <c r="MA47" s="154">
        <f t="shared" si="24"/>
        <v>0</v>
      </c>
      <c r="MB47" s="154">
        <f t="shared" si="24"/>
        <v>0</v>
      </c>
      <c r="MC47" s="154">
        <f t="shared" si="24"/>
        <v>0</v>
      </c>
      <c r="MD47" s="154">
        <f t="shared" si="24"/>
        <v>0</v>
      </c>
      <c r="ME47" s="154">
        <f t="shared" si="24"/>
        <v>0</v>
      </c>
      <c r="MF47" s="154">
        <f t="shared" si="24"/>
        <v>0</v>
      </c>
      <c r="MG47" s="154">
        <f t="shared" si="24"/>
        <v>0</v>
      </c>
      <c r="MH47" s="154">
        <f t="shared" si="24"/>
        <v>0</v>
      </c>
      <c r="MI47" s="154">
        <f t="shared" si="24"/>
        <v>0</v>
      </c>
      <c r="MJ47" s="154">
        <f t="shared" si="24"/>
        <v>0</v>
      </c>
      <c r="MK47" s="154">
        <f t="shared" si="24"/>
        <v>0</v>
      </c>
      <c r="ML47" s="154">
        <f t="shared" si="24"/>
        <v>0</v>
      </c>
      <c r="MM47" s="154">
        <f t="shared" si="24"/>
        <v>0</v>
      </c>
      <c r="MN47" s="154">
        <f t="shared" si="24"/>
        <v>0</v>
      </c>
      <c r="MO47" s="154">
        <f t="shared" si="24"/>
        <v>0</v>
      </c>
      <c r="MP47" s="154">
        <f t="shared" si="24"/>
        <v>0</v>
      </c>
      <c r="MQ47" s="154">
        <f t="shared" si="24"/>
        <v>0</v>
      </c>
      <c r="MR47" s="154">
        <f t="shared" si="24"/>
        <v>0</v>
      </c>
      <c r="MS47" s="154">
        <f t="shared" si="24"/>
        <v>0</v>
      </c>
      <c r="MT47" s="154">
        <f t="shared" si="24"/>
        <v>0</v>
      </c>
      <c r="MU47" s="154">
        <f t="shared" si="24"/>
        <v>0</v>
      </c>
      <c r="MV47" s="154">
        <f t="shared" si="24"/>
        <v>0</v>
      </c>
      <c r="MW47" s="154">
        <f t="shared" si="24"/>
        <v>0</v>
      </c>
      <c r="MX47" s="154">
        <f t="shared" si="24"/>
        <v>0</v>
      </c>
      <c r="MY47" s="154">
        <f t="shared" si="24"/>
        <v>0</v>
      </c>
      <c r="MZ47" s="154">
        <f t="shared" si="24"/>
        <v>0</v>
      </c>
      <c r="NA47" s="154">
        <f t="shared" si="24"/>
        <v>0</v>
      </c>
      <c r="NB47" s="154">
        <f t="shared" si="24"/>
        <v>0</v>
      </c>
      <c r="NC47" s="154">
        <f t="shared" si="24"/>
        <v>0</v>
      </c>
      <c r="ND47" s="154">
        <f t="shared" si="24"/>
        <v>0</v>
      </c>
      <c r="NE47" s="154">
        <f t="shared" si="24"/>
        <v>0</v>
      </c>
      <c r="NF47" s="154">
        <f t="shared" si="24"/>
        <v>0</v>
      </c>
    </row>
    <row r="48" spans="2:370" s="154" customFormat="1" x14ac:dyDescent="0.25">
      <c r="B48" s="154">
        <v>2</v>
      </c>
      <c r="C48" s="154" t="str">
        <f>C12</f>
        <v xml:space="preserve">Energy Strategy &amp; Action Plan </v>
      </c>
      <c r="D48" s="156">
        <f>F12</f>
        <v>1</v>
      </c>
      <c r="E48" s="154">
        <v>1</v>
      </c>
      <c r="F48" s="154">
        <f t="shared" ref="F48:F66" si="25">E48/SUM($E$47:$E$66)</f>
        <v>0.05</v>
      </c>
      <c r="G48" s="154">
        <f t="shared" ref="G48:G66" si="26">H47</f>
        <v>18</v>
      </c>
      <c r="H48" s="154">
        <f>360*SUM(F47:F48)</f>
        <v>36</v>
      </c>
      <c r="J48" s="154">
        <f t="shared" si="18"/>
        <v>0</v>
      </c>
      <c r="K48" s="154">
        <f t="shared" ref="K48:Y48" si="27">IF(AND(K$46&gt;=$G48,K$46&lt;=$H48),$D48,0)</f>
        <v>0</v>
      </c>
      <c r="L48" s="154">
        <f t="shared" si="27"/>
        <v>0</v>
      </c>
      <c r="M48" s="154">
        <f t="shared" si="27"/>
        <v>0</v>
      </c>
      <c r="N48" s="154">
        <f t="shared" si="27"/>
        <v>0</v>
      </c>
      <c r="O48" s="154">
        <f t="shared" si="27"/>
        <v>0</v>
      </c>
      <c r="P48" s="154">
        <f t="shared" si="27"/>
        <v>0</v>
      </c>
      <c r="Q48" s="154">
        <f t="shared" si="27"/>
        <v>0</v>
      </c>
      <c r="R48" s="154">
        <f t="shared" si="27"/>
        <v>0</v>
      </c>
      <c r="S48" s="154">
        <f t="shared" si="27"/>
        <v>0</v>
      </c>
      <c r="T48" s="154">
        <f t="shared" si="27"/>
        <v>0</v>
      </c>
      <c r="U48" s="154">
        <f t="shared" si="27"/>
        <v>0</v>
      </c>
      <c r="V48" s="154">
        <f t="shared" si="27"/>
        <v>0</v>
      </c>
      <c r="W48" s="154">
        <f t="shared" si="27"/>
        <v>0</v>
      </c>
      <c r="X48" s="154">
        <f t="shared" si="27"/>
        <v>0</v>
      </c>
      <c r="Y48" s="154">
        <f t="shared" si="27"/>
        <v>0</v>
      </c>
      <c r="Z48" s="154">
        <f t="shared" si="19"/>
        <v>0</v>
      </c>
      <c r="AA48" s="154">
        <f t="shared" si="19"/>
        <v>0</v>
      </c>
      <c r="AB48" s="154">
        <f t="shared" si="19"/>
        <v>1</v>
      </c>
      <c r="AC48" s="154">
        <f t="shared" si="19"/>
        <v>1</v>
      </c>
      <c r="AD48" s="154">
        <f t="shared" si="19"/>
        <v>1</v>
      </c>
      <c r="AE48" s="154">
        <f t="shared" si="19"/>
        <v>1</v>
      </c>
      <c r="AF48" s="154">
        <f t="shared" si="19"/>
        <v>1</v>
      </c>
      <c r="AG48" s="154">
        <f t="shared" si="19"/>
        <v>1</v>
      </c>
      <c r="AH48" s="154">
        <f t="shared" si="19"/>
        <v>1</v>
      </c>
      <c r="AI48" s="154">
        <f t="shared" si="19"/>
        <v>1</v>
      </c>
      <c r="AJ48" s="154">
        <f t="shared" si="19"/>
        <v>1</v>
      </c>
      <c r="AK48" s="154">
        <f t="shared" si="19"/>
        <v>1</v>
      </c>
      <c r="AL48" s="154">
        <f t="shared" si="19"/>
        <v>1</v>
      </c>
      <c r="AM48" s="154">
        <f t="shared" si="19"/>
        <v>1</v>
      </c>
      <c r="AN48" s="154">
        <f t="shared" si="19"/>
        <v>1</v>
      </c>
      <c r="AO48" s="154">
        <f t="shared" si="19"/>
        <v>1</v>
      </c>
      <c r="AP48" s="154">
        <f t="shared" si="19"/>
        <v>1</v>
      </c>
      <c r="AQ48" s="154">
        <f t="shared" si="19"/>
        <v>1</v>
      </c>
      <c r="AR48" s="154">
        <f t="shared" si="19"/>
        <v>1</v>
      </c>
      <c r="AS48" s="154">
        <f t="shared" si="19"/>
        <v>1</v>
      </c>
      <c r="AT48" s="154">
        <f t="shared" si="19"/>
        <v>1</v>
      </c>
      <c r="AU48" s="154">
        <f t="shared" si="19"/>
        <v>0</v>
      </c>
      <c r="AV48" s="154">
        <f t="shared" si="19"/>
        <v>0</v>
      </c>
      <c r="AW48" s="154">
        <f t="shared" si="19"/>
        <v>0</v>
      </c>
      <c r="AX48" s="154">
        <f t="shared" si="19"/>
        <v>0</v>
      </c>
      <c r="AY48" s="154">
        <f t="shared" si="19"/>
        <v>0</v>
      </c>
      <c r="AZ48" s="154">
        <f t="shared" si="19"/>
        <v>0</v>
      </c>
      <c r="BA48" s="154">
        <f t="shared" si="19"/>
        <v>0</v>
      </c>
      <c r="BB48" s="154">
        <f t="shared" si="19"/>
        <v>0</v>
      </c>
      <c r="BC48" s="154">
        <f t="shared" si="19"/>
        <v>0</v>
      </c>
      <c r="BD48" s="154">
        <f t="shared" si="19"/>
        <v>0</v>
      </c>
      <c r="BE48" s="154">
        <f t="shared" si="19"/>
        <v>0</v>
      </c>
      <c r="BF48" s="154">
        <f t="shared" si="19"/>
        <v>0</v>
      </c>
      <c r="BG48" s="154">
        <f t="shared" si="19"/>
        <v>0</v>
      </c>
      <c r="BH48" s="154">
        <f t="shared" si="19"/>
        <v>0</v>
      </c>
      <c r="BI48" s="154">
        <f t="shared" si="19"/>
        <v>0</v>
      </c>
      <c r="BJ48" s="154">
        <f t="shared" si="19"/>
        <v>0</v>
      </c>
      <c r="BK48" s="154">
        <f t="shared" si="19"/>
        <v>0</v>
      </c>
      <c r="BL48" s="154">
        <f t="shared" si="19"/>
        <v>0</v>
      </c>
      <c r="BM48" s="154">
        <f t="shared" si="19"/>
        <v>0</v>
      </c>
      <c r="BN48" s="154">
        <f t="shared" si="19"/>
        <v>0</v>
      </c>
      <c r="BO48" s="154">
        <f t="shared" si="19"/>
        <v>0</v>
      </c>
      <c r="BP48" s="154">
        <f t="shared" si="19"/>
        <v>0</v>
      </c>
      <c r="BQ48" s="154">
        <f t="shared" si="19"/>
        <v>0</v>
      </c>
      <c r="BR48" s="154">
        <f t="shared" si="19"/>
        <v>0</v>
      </c>
      <c r="BS48" s="154">
        <f t="shared" si="19"/>
        <v>0</v>
      </c>
      <c r="BT48" s="154">
        <f t="shared" si="19"/>
        <v>0</v>
      </c>
      <c r="BU48" s="154">
        <f t="shared" si="19"/>
        <v>0</v>
      </c>
      <c r="BV48" s="154">
        <f t="shared" si="19"/>
        <v>0</v>
      </c>
      <c r="BW48" s="154">
        <f t="shared" si="20"/>
        <v>0</v>
      </c>
      <c r="BX48" s="154">
        <f t="shared" si="20"/>
        <v>0</v>
      </c>
      <c r="BY48" s="154">
        <f t="shared" si="20"/>
        <v>0</v>
      </c>
      <c r="BZ48" s="154">
        <f t="shared" si="20"/>
        <v>0</v>
      </c>
      <c r="CA48" s="154">
        <f t="shared" si="20"/>
        <v>0</v>
      </c>
      <c r="CB48" s="154">
        <f t="shared" si="20"/>
        <v>0</v>
      </c>
      <c r="CC48" s="154">
        <f t="shared" si="20"/>
        <v>0</v>
      </c>
      <c r="CD48" s="154">
        <f t="shared" si="20"/>
        <v>0</v>
      </c>
      <c r="CE48" s="154">
        <f t="shared" si="20"/>
        <v>0</v>
      </c>
      <c r="CF48" s="154">
        <f t="shared" si="20"/>
        <v>0</v>
      </c>
      <c r="CG48" s="154">
        <f t="shared" si="20"/>
        <v>0</v>
      </c>
      <c r="CH48" s="154">
        <f t="shared" si="20"/>
        <v>0</v>
      </c>
      <c r="CI48" s="154">
        <f t="shared" si="20"/>
        <v>0</v>
      </c>
      <c r="CJ48" s="154">
        <f t="shared" si="20"/>
        <v>0</v>
      </c>
      <c r="CK48" s="154">
        <f t="shared" si="20"/>
        <v>0</v>
      </c>
      <c r="CL48" s="154">
        <f t="shared" si="20"/>
        <v>0</v>
      </c>
      <c r="CM48" s="154">
        <f t="shared" si="20"/>
        <v>0</v>
      </c>
      <c r="CN48" s="154">
        <f t="shared" si="20"/>
        <v>0</v>
      </c>
      <c r="CO48" s="154">
        <f t="shared" si="20"/>
        <v>0</v>
      </c>
      <c r="CP48" s="154">
        <f t="shared" si="20"/>
        <v>0</v>
      </c>
      <c r="CQ48" s="154">
        <f t="shared" si="20"/>
        <v>0</v>
      </c>
      <c r="CR48" s="154">
        <f t="shared" si="20"/>
        <v>0</v>
      </c>
      <c r="CS48" s="154">
        <f t="shared" si="20"/>
        <v>0</v>
      </c>
      <c r="CT48" s="154">
        <f t="shared" si="20"/>
        <v>0</v>
      </c>
      <c r="CU48" s="154">
        <f t="shared" si="20"/>
        <v>0</v>
      </c>
      <c r="CV48" s="154">
        <f t="shared" si="20"/>
        <v>0</v>
      </c>
      <c r="CW48" s="154">
        <f t="shared" si="20"/>
        <v>0</v>
      </c>
      <c r="CX48" s="154">
        <f t="shared" si="20"/>
        <v>0</v>
      </c>
      <c r="CY48" s="154">
        <f t="shared" si="20"/>
        <v>0</v>
      </c>
      <c r="CZ48" s="154">
        <f t="shared" si="20"/>
        <v>0</v>
      </c>
      <c r="DA48" s="154">
        <f t="shared" si="20"/>
        <v>0</v>
      </c>
      <c r="DB48" s="154">
        <f t="shared" si="20"/>
        <v>0</v>
      </c>
      <c r="DC48" s="154">
        <f t="shared" si="20"/>
        <v>0</v>
      </c>
      <c r="DD48" s="154">
        <f t="shared" si="20"/>
        <v>0</v>
      </c>
      <c r="DE48" s="154">
        <f t="shared" si="20"/>
        <v>0</v>
      </c>
      <c r="DF48" s="154">
        <f t="shared" si="20"/>
        <v>0</v>
      </c>
      <c r="DG48" s="154">
        <f t="shared" si="20"/>
        <v>0</v>
      </c>
      <c r="DH48" s="154">
        <f t="shared" si="20"/>
        <v>0</v>
      </c>
      <c r="DI48" s="154">
        <f t="shared" si="20"/>
        <v>0</v>
      </c>
      <c r="DJ48" s="154">
        <f t="shared" si="20"/>
        <v>0</v>
      </c>
      <c r="DK48" s="154">
        <f t="shared" si="20"/>
        <v>0</v>
      </c>
      <c r="DL48" s="154">
        <f t="shared" si="20"/>
        <v>0</v>
      </c>
      <c r="DM48" s="154">
        <f t="shared" si="20"/>
        <v>0</v>
      </c>
      <c r="DN48" s="154">
        <f t="shared" si="20"/>
        <v>0</v>
      </c>
      <c r="DO48" s="154">
        <f t="shared" si="20"/>
        <v>0</v>
      </c>
      <c r="DP48" s="154">
        <f t="shared" si="20"/>
        <v>0</v>
      </c>
      <c r="DQ48" s="154">
        <f t="shared" si="20"/>
        <v>0</v>
      </c>
      <c r="DR48" s="154">
        <f t="shared" si="20"/>
        <v>0</v>
      </c>
      <c r="DS48" s="154">
        <f t="shared" si="20"/>
        <v>0</v>
      </c>
      <c r="DT48" s="154">
        <f t="shared" si="20"/>
        <v>0</v>
      </c>
      <c r="DU48" s="154">
        <f t="shared" si="20"/>
        <v>0</v>
      </c>
      <c r="DV48" s="154">
        <f t="shared" si="20"/>
        <v>0</v>
      </c>
      <c r="DW48" s="154">
        <f t="shared" si="20"/>
        <v>0</v>
      </c>
      <c r="DX48" s="154">
        <f t="shared" si="20"/>
        <v>0</v>
      </c>
      <c r="DY48" s="154">
        <f t="shared" si="20"/>
        <v>0</v>
      </c>
      <c r="DZ48" s="154">
        <f t="shared" si="20"/>
        <v>0</v>
      </c>
      <c r="EA48" s="154">
        <f t="shared" si="20"/>
        <v>0</v>
      </c>
      <c r="EB48" s="154">
        <f t="shared" si="20"/>
        <v>0</v>
      </c>
      <c r="EC48" s="154">
        <f t="shared" si="20"/>
        <v>0</v>
      </c>
      <c r="ED48" s="154">
        <f t="shared" si="20"/>
        <v>0</v>
      </c>
      <c r="EE48" s="154">
        <f t="shared" si="20"/>
        <v>0</v>
      </c>
      <c r="EF48" s="154">
        <f t="shared" si="20"/>
        <v>0</v>
      </c>
      <c r="EG48" s="154">
        <f t="shared" si="20"/>
        <v>0</v>
      </c>
      <c r="EH48" s="154">
        <f t="shared" si="20"/>
        <v>0</v>
      </c>
      <c r="EI48" s="154">
        <f t="shared" si="21"/>
        <v>0</v>
      </c>
      <c r="EJ48" s="154">
        <f t="shared" si="21"/>
        <v>0</v>
      </c>
      <c r="EK48" s="154">
        <f t="shared" si="21"/>
        <v>0</v>
      </c>
      <c r="EL48" s="154">
        <f t="shared" si="21"/>
        <v>0</v>
      </c>
      <c r="EM48" s="154">
        <f t="shared" si="21"/>
        <v>0</v>
      </c>
      <c r="EN48" s="154">
        <f t="shared" si="21"/>
        <v>0</v>
      </c>
      <c r="EO48" s="154">
        <f t="shared" si="21"/>
        <v>0</v>
      </c>
      <c r="EP48" s="154">
        <f t="shared" si="21"/>
        <v>0</v>
      </c>
      <c r="EQ48" s="154">
        <f t="shared" si="21"/>
        <v>0</v>
      </c>
      <c r="ER48" s="154">
        <f t="shared" si="21"/>
        <v>0</v>
      </c>
      <c r="ES48" s="154">
        <f t="shared" si="21"/>
        <v>0</v>
      </c>
      <c r="ET48" s="154">
        <f t="shared" si="21"/>
        <v>0</v>
      </c>
      <c r="EU48" s="154">
        <f t="shared" si="21"/>
        <v>0</v>
      </c>
      <c r="EV48" s="154">
        <f t="shared" si="21"/>
        <v>0</v>
      </c>
      <c r="EW48" s="154">
        <f t="shared" si="21"/>
        <v>0</v>
      </c>
      <c r="EX48" s="154">
        <f t="shared" si="21"/>
        <v>0</v>
      </c>
      <c r="EY48" s="154">
        <f t="shared" si="21"/>
        <v>0</v>
      </c>
      <c r="EZ48" s="154">
        <f t="shared" si="21"/>
        <v>0</v>
      </c>
      <c r="FA48" s="154">
        <f t="shared" si="21"/>
        <v>0</v>
      </c>
      <c r="FB48" s="154">
        <f t="shared" si="21"/>
        <v>0</v>
      </c>
      <c r="FC48" s="154">
        <f t="shared" si="21"/>
        <v>0</v>
      </c>
      <c r="FD48" s="154">
        <f t="shared" si="21"/>
        <v>0</v>
      </c>
      <c r="FE48" s="154">
        <f t="shared" si="21"/>
        <v>0</v>
      </c>
      <c r="FF48" s="154">
        <f t="shared" si="21"/>
        <v>0</v>
      </c>
      <c r="FG48" s="154">
        <f t="shared" si="21"/>
        <v>0</v>
      </c>
      <c r="FH48" s="154">
        <f t="shared" si="21"/>
        <v>0</v>
      </c>
      <c r="FI48" s="154">
        <f t="shared" si="21"/>
        <v>0</v>
      </c>
      <c r="FJ48" s="154">
        <f t="shared" si="21"/>
        <v>0</v>
      </c>
      <c r="FK48" s="154">
        <f t="shared" si="21"/>
        <v>0</v>
      </c>
      <c r="FL48" s="154">
        <f t="shared" si="21"/>
        <v>0</v>
      </c>
      <c r="FM48" s="154">
        <f t="shared" si="21"/>
        <v>0</v>
      </c>
      <c r="FN48" s="154">
        <f t="shared" si="21"/>
        <v>0</v>
      </c>
      <c r="FO48" s="154">
        <f t="shared" si="21"/>
        <v>0</v>
      </c>
      <c r="FP48" s="154">
        <f t="shared" si="21"/>
        <v>0</v>
      </c>
      <c r="FQ48" s="154">
        <f t="shared" si="21"/>
        <v>0</v>
      </c>
      <c r="FR48" s="154">
        <f t="shared" si="21"/>
        <v>0</v>
      </c>
      <c r="FS48" s="154">
        <f t="shared" si="21"/>
        <v>0</v>
      </c>
      <c r="FT48" s="154">
        <f t="shared" si="21"/>
        <v>0</v>
      </c>
      <c r="FU48" s="154">
        <f t="shared" si="21"/>
        <v>0</v>
      </c>
      <c r="FV48" s="154">
        <f t="shared" si="21"/>
        <v>0</v>
      </c>
      <c r="FW48" s="154">
        <f t="shared" si="21"/>
        <v>0</v>
      </c>
      <c r="FX48" s="154">
        <f t="shared" si="21"/>
        <v>0</v>
      </c>
      <c r="FY48" s="154">
        <f t="shared" si="21"/>
        <v>0</v>
      </c>
      <c r="FZ48" s="154">
        <f t="shared" si="21"/>
        <v>0</v>
      </c>
      <c r="GA48" s="154">
        <f t="shared" si="21"/>
        <v>0</v>
      </c>
      <c r="GB48" s="154">
        <f t="shared" si="21"/>
        <v>0</v>
      </c>
      <c r="GC48" s="154">
        <f t="shared" si="21"/>
        <v>0</v>
      </c>
      <c r="GD48" s="154">
        <f t="shared" si="21"/>
        <v>0</v>
      </c>
      <c r="GE48" s="154">
        <f t="shared" si="21"/>
        <v>0</v>
      </c>
      <c r="GF48" s="154">
        <f t="shared" si="21"/>
        <v>0</v>
      </c>
      <c r="GG48" s="154">
        <f t="shared" si="21"/>
        <v>0</v>
      </c>
      <c r="GH48" s="154">
        <f t="shared" si="21"/>
        <v>0</v>
      </c>
      <c r="GI48" s="154">
        <f t="shared" si="21"/>
        <v>0</v>
      </c>
      <c r="GJ48" s="154">
        <f t="shared" si="21"/>
        <v>0</v>
      </c>
      <c r="GK48" s="154">
        <f t="shared" si="21"/>
        <v>0</v>
      </c>
      <c r="GL48" s="154">
        <f t="shared" si="21"/>
        <v>0</v>
      </c>
      <c r="GM48" s="154">
        <f t="shared" si="21"/>
        <v>0</v>
      </c>
      <c r="GN48" s="154">
        <f t="shared" si="21"/>
        <v>0</v>
      </c>
      <c r="GO48" s="154">
        <f t="shared" si="21"/>
        <v>0</v>
      </c>
      <c r="GP48" s="154">
        <f t="shared" si="21"/>
        <v>0</v>
      </c>
      <c r="GQ48" s="154">
        <f t="shared" si="21"/>
        <v>0</v>
      </c>
      <c r="GR48" s="154">
        <f t="shared" si="21"/>
        <v>0</v>
      </c>
      <c r="GS48" s="154">
        <f t="shared" si="21"/>
        <v>0</v>
      </c>
      <c r="GT48" s="154">
        <f t="shared" si="21"/>
        <v>0</v>
      </c>
      <c r="GU48" s="154">
        <f t="shared" si="22"/>
        <v>0</v>
      </c>
      <c r="GV48" s="154">
        <f t="shared" si="22"/>
        <v>0</v>
      </c>
      <c r="GW48" s="154">
        <f t="shared" si="22"/>
        <v>0</v>
      </c>
      <c r="GX48" s="154">
        <f t="shared" si="22"/>
        <v>0</v>
      </c>
      <c r="GY48" s="154">
        <f t="shared" si="22"/>
        <v>0</v>
      </c>
      <c r="GZ48" s="154">
        <f t="shared" si="22"/>
        <v>0</v>
      </c>
      <c r="HA48" s="154">
        <f t="shared" si="22"/>
        <v>0</v>
      </c>
      <c r="HB48" s="154">
        <f t="shared" si="22"/>
        <v>0</v>
      </c>
      <c r="HC48" s="154">
        <f t="shared" si="22"/>
        <v>0</v>
      </c>
      <c r="HD48" s="154">
        <f t="shared" si="22"/>
        <v>0</v>
      </c>
      <c r="HE48" s="154">
        <f t="shared" si="22"/>
        <v>0</v>
      </c>
      <c r="HF48" s="154">
        <f t="shared" si="22"/>
        <v>0</v>
      </c>
      <c r="HG48" s="154">
        <f t="shared" si="22"/>
        <v>0</v>
      </c>
      <c r="HH48" s="154">
        <f t="shared" si="22"/>
        <v>0</v>
      </c>
      <c r="HI48" s="154">
        <f t="shared" si="22"/>
        <v>0</v>
      </c>
      <c r="HJ48" s="154">
        <f t="shared" si="22"/>
        <v>0</v>
      </c>
      <c r="HK48" s="154">
        <f t="shared" si="22"/>
        <v>0</v>
      </c>
      <c r="HL48" s="154">
        <f t="shared" si="22"/>
        <v>0</v>
      </c>
      <c r="HM48" s="154">
        <f t="shared" si="22"/>
        <v>0</v>
      </c>
      <c r="HN48" s="154">
        <f t="shared" si="22"/>
        <v>0</v>
      </c>
      <c r="HO48" s="154">
        <f t="shared" si="22"/>
        <v>0</v>
      </c>
      <c r="HP48" s="154">
        <f t="shared" si="22"/>
        <v>0</v>
      </c>
      <c r="HQ48" s="154">
        <f t="shared" si="22"/>
        <v>0</v>
      </c>
      <c r="HR48" s="154">
        <f t="shared" si="22"/>
        <v>0</v>
      </c>
      <c r="HS48" s="154">
        <f t="shared" si="22"/>
        <v>0</v>
      </c>
      <c r="HT48" s="154">
        <f t="shared" si="22"/>
        <v>0</v>
      </c>
      <c r="HU48" s="154">
        <f t="shared" si="22"/>
        <v>0</v>
      </c>
      <c r="HV48" s="154">
        <f t="shared" si="22"/>
        <v>0</v>
      </c>
      <c r="HW48" s="154">
        <f t="shared" si="22"/>
        <v>0</v>
      </c>
      <c r="HX48" s="154">
        <f t="shared" si="22"/>
        <v>0</v>
      </c>
      <c r="HY48" s="154">
        <f t="shared" si="22"/>
        <v>0</v>
      </c>
      <c r="HZ48" s="154">
        <f t="shared" si="22"/>
        <v>0</v>
      </c>
      <c r="IA48" s="154">
        <f t="shared" si="22"/>
        <v>0</v>
      </c>
      <c r="IB48" s="154">
        <f t="shared" si="22"/>
        <v>0</v>
      </c>
      <c r="IC48" s="154">
        <f t="shared" si="22"/>
        <v>0</v>
      </c>
      <c r="ID48" s="154">
        <f t="shared" si="22"/>
        <v>0</v>
      </c>
      <c r="IE48" s="154">
        <f t="shared" si="22"/>
        <v>0</v>
      </c>
      <c r="IF48" s="154">
        <f t="shared" si="22"/>
        <v>0</v>
      </c>
      <c r="IG48" s="154">
        <f t="shared" si="22"/>
        <v>0</v>
      </c>
      <c r="IH48" s="154">
        <f t="shared" si="22"/>
        <v>0</v>
      </c>
      <c r="II48" s="154">
        <f t="shared" si="22"/>
        <v>0</v>
      </c>
      <c r="IJ48" s="154">
        <f t="shared" si="22"/>
        <v>0</v>
      </c>
      <c r="IK48" s="154">
        <f t="shared" si="22"/>
        <v>0</v>
      </c>
      <c r="IL48" s="154">
        <f t="shared" si="22"/>
        <v>0</v>
      </c>
      <c r="IM48" s="154">
        <f t="shared" si="22"/>
        <v>0</v>
      </c>
      <c r="IN48" s="154">
        <f t="shared" si="22"/>
        <v>0</v>
      </c>
      <c r="IO48" s="154">
        <f t="shared" si="22"/>
        <v>0</v>
      </c>
      <c r="IP48" s="154">
        <f t="shared" si="22"/>
        <v>0</v>
      </c>
      <c r="IQ48" s="154">
        <f t="shared" si="22"/>
        <v>0</v>
      </c>
      <c r="IR48" s="154">
        <f t="shared" si="22"/>
        <v>0</v>
      </c>
      <c r="IS48" s="154">
        <f t="shared" si="22"/>
        <v>0</v>
      </c>
      <c r="IT48" s="154">
        <f t="shared" si="22"/>
        <v>0</v>
      </c>
      <c r="IU48" s="154">
        <f t="shared" si="22"/>
        <v>0</v>
      </c>
      <c r="IV48" s="154">
        <f t="shared" si="22"/>
        <v>0</v>
      </c>
      <c r="IW48" s="154">
        <f t="shared" si="22"/>
        <v>0</v>
      </c>
      <c r="IX48" s="154">
        <f t="shared" si="22"/>
        <v>0</v>
      </c>
      <c r="IY48" s="154">
        <f t="shared" si="22"/>
        <v>0</v>
      </c>
      <c r="IZ48" s="154">
        <f t="shared" si="22"/>
        <v>0</v>
      </c>
      <c r="JA48" s="154">
        <f t="shared" si="22"/>
        <v>0</v>
      </c>
      <c r="JB48" s="154">
        <f t="shared" si="22"/>
        <v>0</v>
      </c>
      <c r="JC48" s="154">
        <f t="shared" si="22"/>
        <v>0</v>
      </c>
      <c r="JD48" s="154">
        <f t="shared" si="22"/>
        <v>0</v>
      </c>
      <c r="JE48" s="154">
        <f t="shared" si="22"/>
        <v>0</v>
      </c>
      <c r="JF48" s="154">
        <f t="shared" si="22"/>
        <v>0</v>
      </c>
      <c r="JG48" s="154">
        <f t="shared" si="23"/>
        <v>0</v>
      </c>
      <c r="JH48" s="154">
        <f t="shared" si="23"/>
        <v>0</v>
      </c>
      <c r="JI48" s="154">
        <f t="shared" si="23"/>
        <v>0</v>
      </c>
      <c r="JJ48" s="154">
        <f t="shared" si="23"/>
        <v>0</v>
      </c>
      <c r="JK48" s="154">
        <f t="shared" si="23"/>
        <v>0</v>
      </c>
      <c r="JL48" s="154">
        <f t="shared" si="23"/>
        <v>0</v>
      </c>
      <c r="JM48" s="154">
        <f t="shared" si="23"/>
        <v>0</v>
      </c>
      <c r="JN48" s="154">
        <f t="shared" si="23"/>
        <v>0</v>
      </c>
      <c r="JO48" s="154">
        <f t="shared" si="23"/>
        <v>0</v>
      </c>
      <c r="JP48" s="154">
        <f t="shared" si="23"/>
        <v>0</v>
      </c>
      <c r="JQ48" s="154">
        <f t="shared" si="23"/>
        <v>0</v>
      </c>
      <c r="JR48" s="154">
        <f t="shared" si="23"/>
        <v>0</v>
      </c>
      <c r="JS48" s="154">
        <f t="shared" si="23"/>
        <v>0</v>
      </c>
      <c r="JT48" s="154">
        <f t="shared" si="23"/>
        <v>0</v>
      </c>
      <c r="JU48" s="154">
        <f t="shared" si="23"/>
        <v>0</v>
      </c>
      <c r="JV48" s="154">
        <f t="shared" si="23"/>
        <v>0</v>
      </c>
      <c r="JW48" s="154">
        <f t="shared" si="23"/>
        <v>0</v>
      </c>
      <c r="JX48" s="154">
        <f t="shared" si="23"/>
        <v>0</v>
      </c>
      <c r="JY48" s="154">
        <f t="shared" si="23"/>
        <v>0</v>
      </c>
      <c r="JZ48" s="154">
        <f t="shared" si="23"/>
        <v>0</v>
      </c>
      <c r="KA48" s="154">
        <f t="shared" si="23"/>
        <v>0</v>
      </c>
      <c r="KB48" s="154">
        <f t="shared" si="23"/>
        <v>0</v>
      </c>
      <c r="KC48" s="154">
        <f t="shared" si="23"/>
        <v>0</v>
      </c>
      <c r="KD48" s="154">
        <f t="shared" si="23"/>
        <v>0</v>
      </c>
      <c r="KE48" s="154">
        <f t="shared" si="23"/>
        <v>0</v>
      </c>
      <c r="KF48" s="154">
        <f t="shared" si="23"/>
        <v>0</v>
      </c>
      <c r="KG48" s="154">
        <f t="shared" si="23"/>
        <v>0</v>
      </c>
      <c r="KH48" s="154">
        <f t="shared" si="23"/>
        <v>0</v>
      </c>
      <c r="KI48" s="154">
        <f t="shared" si="23"/>
        <v>0</v>
      </c>
      <c r="KJ48" s="154">
        <f t="shared" si="23"/>
        <v>0</v>
      </c>
      <c r="KK48" s="154">
        <f t="shared" si="23"/>
        <v>0</v>
      </c>
      <c r="KL48" s="154">
        <f t="shared" si="23"/>
        <v>0</v>
      </c>
      <c r="KM48" s="154">
        <f t="shared" si="23"/>
        <v>0</v>
      </c>
      <c r="KN48" s="154">
        <f t="shared" si="23"/>
        <v>0</v>
      </c>
      <c r="KO48" s="154">
        <f t="shared" si="23"/>
        <v>0</v>
      </c>
      <c r="KP48" s="154">
        <f t="shared" si="23"/>
        <v>0</v>
      </c>
      <c r="KQ48" s="154">
        <f t="shared" si="23"/>
        <v>0</v>
      </c>
      <c r="KR48" s="154">
        <f t="shared" si="23"/>
        <v>0</v>
      </c>
      <c r="KS48" s="154">
        <f t="shared" si="23"/>
        <v>0</v>
      </c>
      <c r="KT48" s="154">
        <f t="shared" si="23"/>
        <v>0</v>
      </c>
      <c r="KU48" s="154">
        <f t="shared" si="23"/>
        <v>0</v>
      </c>
      <c r="KV48" s="154">
        <f t="shared" si="23"/>
        <v>0</v>
      </c>
      <c r="KW48" s="154">
        <f t="shared" si="23"/>
        <v>0</v>
      </c>
      <c r="KX48" s="154">
        <f t="shared" si="23"/>
        <v>0</v>
      </c>
      <c r="KY48" s="154">
        <f t="shared" si="23"/>
        <v>0</v>
      </c>
      <c r="KZ48" s="154">
        <f t="shared" si="23"/>
        <v>0</v>
      </c>
      <c r="LA48" s="154">
        <f t="shared" si="23"/>
        <v>0</v>
      </c>
      <c r="LB48" s="154">
        <f t="shared" si="23"/>
        <v>0</v>
      </c>
      <c r="LC48" s="154">
        <f t="shared" si="23"/>
        <v>0</v>
      </c>
      <c r="LD48" s="154">
        <f t="shared" si="23"/>
        <v>0</v>
      </c>
      <c r="LE48" s="154">
        <f t="shared" si="23"/>
        <v>0</v>
      </c>
      <c r="LF48" s="154">
        <f t="shared" si="23"/>
        <v>0</v>
      </c>
      <c r="LG48" s="154">
        <f t="shared" si="23"/>
        <v>0</v>
      </c>
      <c r="LH48" s="154">
        <f t="shared" si="23"/>
        <v>0</v>
      </c>
      <c r="LI48" s="154">
        <f t="shared" si="23"/>
        <v>0</v>
      </c>
      <c r="LJ48" s="154">
        <f t="shared" si="23"/>
        <v>0</v>
      </c>
      <c r="LK48" s="154">
        <f t="shared" si="23"/>
        <v>0</v>
      </c>
      <c r="LL48" s="154">
        <f t="shared" si="23"/>
        <v>0</v>
      </c>
      <c r="LM48" s="154">
        <f t="shared" si="23"/>
        <v>0</v>
      </c>
      <c r="LN48" s="154">
        <f t="shared" si="23"/>
        <v>0</v>
      </c>
      <c r="LO48" s="154">
        <f t="shared" si="23"/>
        <v>0</v>
      </c>
      <c r="LP48" s="154">
        <f t="shared" si="23"/>
        <v>0</v>
      </c>
      <c r="LQ48" s="154">
        <f t="shared" si="23"/>
        <v>0</v>
      </c>
      <c r="LR48" s="154">
        <f t="shared" si="23"/>
        <v>0</v>
      </c>
      <c r="LS48" s="154">
        <f t="shared" si="24"/>
        <v>0</v>
      </c>
      <c r="LT48" s="154">
        <f t="shared" si="24"/>
        <v>0</v>
      </c>
      <c r="LU48" s="154">
        <f t="shared" si="24"/>
        <v>0</v>
      </c>
      <c r="LV48" s="154">
        <f t="shared" si="24"/>
        <v>0</v>
      </c>
      <c r="LW48" s="154">
        <f t="shared" si="24"/>
        <v>0</v>
      </c>
      <c r="LX48" s="154">
        <f t="shared" si="24"/>
        <v>0</v>
      </c>
      <c r="LY48" s="154">
        <f t="shared" si="24"/>
        <v>0</v>
      </c>
      <c r="LZ48" s="154">
        <f t="shared" si="24"/>
        <v>0</v>
      </c>
      <c r="MA48" s="154">
        <f t="shared" si="24"/>
        <v>0</v>
      </c>
      <c r="MB48" s="154">
        <f t="shared" si="24"/>
        <v>0</v>
      </c>
      <c r="MC48" s="154">
        <f t="shared" si="24"/>
        <v>0</v>
      </c>
      <c r="MD48" s="154">
        <f t="shared" si="24"/>
        <v>0</v>
      </c>
      <c r="ME48" s="154">
        <f t="shared" si="24"/>
        <v>0</v>
      </c>
      <c r="MF48" s="154">
        <f t="shared" si="24"/>
        <v>0</v>
      </c>
      <c r="MG48" s="154">
        <f t="shared" si="24"/>
        <v>0</v>
      </c>
      <c r="MH48" s="154">
        <f t="shared" si="24"/>
        <v>0</v>
      </c>
      <c r="MI48" s="154">
        <f t="shared" si="24"/>
        <v>0</v>
      </c>
      <c r="MJ48" s="154">
        <f t="shared" si="24"/>
        <v>0</v>
      </c>
      <c r="MK48" s="154">
        <f t="shared" si="24"/>
        <v>0</v>
      </c>
      <c r="ML48" s="154">
        <f t="shared" si="24"/>
        <v>0</v>
      </c>
      <c r="MM48" s="154">
        <f t="shared" si="24"/>
        <v>0</v>
      </c>
      <c r="MN48" s="154">
        <f t="shared" si="24"/>
        <v>0</v>
      </c>
      <c r="MO48" s="154">
        <f t="shared" si="24"/>
        <v>0</v>
      </c>
      <c r="MP48" s="154">
        <f t="shared" si="24"/>
        <v>0</v>
      </c>
      <c r="MQ48" s="154">
        <f t="shared" si="24"/>
        <v>0</v>
      </c>
      <c r="MR48" s="154">
        <f t="shared" si="24"/>
        <v>0</v>
      </c>
      <c r="MS48" s="154">
        <f t="shared" si="24"/>
        <v>0</v>
      </c>
      <c r="MT48" s="154">
        <f t="shared" si="24"/>
        <v>0</v>
      </c>
      <c r="MU48" s="154">
        <f t="shared" si="24"/>
        <v>0</v>
      </c>
      <c r="MV48" s="154">
        <f t="shared" si="24"/>
        <v>0</v>
      </c>
      <c r="MW48" s="154">
        <f t="shared" si="24"/>
        <v>0</v>
      </c>
      <c r="MX48" s="154">
        <f t="shared" si="24"/>
        <v>0</v>
      </c>
      <c r="MY48" s="154">
        <f t="shared" si="24"/>
        <v>0</v>
      </c>
      <c r="MZ48" s="154">
        <f t="shared" si="24"/>
        <v>0</v>
      </c>
      <c r="NA48" s="154">
        <f t="shared" si="24"/>
        <v>0</v>
      </c>
      <c r="NB48" s="154">
        <f t="shared" si="24"/>
        <v>0</v>
      </c>
      <c r="NC48" s="154">
        <f t="shared" si="24"/>
        <v>0</v>
      </c>
      <c r="ND48" s="154">
        <f t="shared" si="24"/>
        <v>0</v>
      </c>
      <c r="NE48" s="154">
        <f t="shared" si="24"/>
        <v>0</v>
      </c>
      <c r="NF48" s="154">
        <f t="shared" si="24"/>
        <v>0</v>
      </c>
    </row>
    <row r="49" spans="2:370" s="154" customFormat="1" x14ac:dyDescent="0.25">
      <c r="B49" s="154">
        <v>3</v>
      </c>
      <c r="C49" s="154" t="str">
        <f>C13</f>
        <v>Management &amp; Stakeholders</v>
      </c>
      <c r="D49" s="156">
        <f>F13</f>
        <v>0.5</v>
      </c>
      <c r="E49" s="154">
        <v>1</v>
      </c>
      <c r="F49" s="154">
        <f t="shared" si="25"/>
        <v>0.05</v>
      </c>
      <c r="G49" s="154">
        <f t="shared" si="26"/>
        <v>36</v>
      </c>
      <c r="H49" s="154">
        <f>360*SUM(F47:F49)</f>
        <v>54.000000000000007</v>
      </c>
      <c r="J49" s="154">
        <f t="shared" si="18"/>
        <v>0</v>
      </c>
      <c r="K49" s="154">
        <f t="shared" ref="K49:BV52" si="28">IF(AND(K$46&gt;=$G49,K$46&lt;=$H49),$D49,0)</f>
        <v>0</v>
      </c>
      <c r="L49" s="154">
        <f t="shared" si="28"/>
        <v>0</v>
      </c>
      <c r="M49" s="154">
        <f t="shared" si="28"/>
        <v>0</v>
      </c>
      <c r="N49" s="154">
        <f t="shared" si="28"/>
        <v>0</v>
      </c>
      <c r="O49" s="154">
        <f t="shared" si="28"/>
        <v>0</v>
      </c>
      <c r="P49" s="154">
        <f t="shared" si="28"/>
        <v>0</v>
      </c>
      <c r="Q49" s="154">
        <f t="shared" si="28"/>
        <v>0</v>
      </c>
      <c r="R49" s="154">
        <f t="shared" si="28"/>
        <v>0</v>
      </c>
      <c r="S49" s="154">
        <f t="shared" si="28"/>
        <v>0</v>
      </c>
      <c r="T49" s="154">
        <f t="shared" si="28"/>
        <v>0</v>
      </c>
      <c r="U49" s="154">
        <f t="shared" si="28"/>
        <v>0</v>
      </c>
      <c r="V49" s="154">
        <f t="shared" si="28"/>
        <v>0</v>
      </c>
      <c r="W49" s="154">
        <f t="shared" si="28"/>
        <v>0</v>
      </c>
      <c r="X49" s="154">
        <f t="shared" si="28"/>
        <v>0</v>
      </c>
      <c r="Y49" s="154">
        <f t="shared" si="28"/>
        <v>0</v>
      </c>
      <c r="Z49" s="154">
        <f t="shared" si="28"/>
        <v>0</v>
      </c>
      <c r="AA49" s="154">
        <f t="shared" si="28"/>
        <v>0</v>
      </c>
      <c r="AB49" s="154">
        <f t="shared" si="28"/>
        <v>0</v>
      </c>
      <c r="AC49" s="154">
        <f t="shared" si="28"/>
        <v>0</v>
      </c>
      <c r="AD49" s="154">
        <f t="shared" si="28"/>
        <v>0</v>
      </c>
      <c r="AE49" s="154">
        <f t="shared" si="28"/>
        <v>0</v>
      </c>
      <c r="AF49" s="154">
        <f t="shared" si="28"/>
        <v>0</v>
      </c>
      <c r="AG49" s="154">
        <f t="shared" si="28"/>
        <v>0</v>
      </c>
      <c r="AH49" s="154">
        <f t="shared" si="28"/>
        <v>0</v>
      </c>
      <c r="AI49" s="154">
        <f t="shared" si="28"/>
        <v>0</v>
      </c>
      <c r="AJ49" s="154">
        <f t="shared" si="28"/>
        <v>0</v>
      </c>
      <c r="AK49" s="154">
        <f t="shared" si="28"/>
        <v>0</v>
      </c>
      <c r="AL49" s="154">
        <f t="shared" si="28"/>
        <v>0</v>
      </c>
      <c r="AM49" s="154">
        <f t="shared" si="28"/>
        <v>0</v>
      </c>
      <c r="AN49" s="154">
        <f t="shared" si="28"/>
        <v>0</v>
      </c>
      <c r="AO49" s="154">
        <f t="shared" si="28"/>
        <v>0</v>
      </c>
      <c r="AP49" s="154">
        <f t="shared" si="28"/>
        <v>0</v>
      </c>
      <c r="AQ49" s="154">
        <f t="shared" si="28"/>
        <v>0</v>
      </c>
      <c r="AR49" s="154">
        <f t="shared" si="28"/>
        <v>0</v>
      </c>
      <c r="AS49" s="154">
        <f t="shared" si="28"/>
        <v>0</v>
      </c>
      <c r="AT49" s="154">
        <f t="shared" si="28"/>
        <v>0.5</v>
      </c>
      <c r="AU49" s="154">
        <f t="shared" si="28"/>
        <v>0.5</v>
      </c>
      <c r="AV49" s="154">
        <f t="shared" si="28"/>
        <v>0.5</v>
      </c>
      <c r="AW49" s="154">
        <f t="shared" si="28"/>
        <v>0.5</v>
      </c>
      <c r="AX49" s="154">
        <f t="shared" si="28"/>
        <v>0.5</v>
      </c>
      <c r="AY49" s="154">
        <f t="shared" si="28"/>
        <v>0.5</v>
      </c>
      <c r="AZ49" s="154">
        <f t="shared" si="28"/>
        <v>0.5</v>
      </c>
      <c r="BA49" s="154">
        <f t="shared" si="28"/>
        <v>0.5</v>
      </c>
      <c r="BB49" s="154">
        <f t="shared" si="28"/>
        <v>0.5</v>
      </c>
      <c r="BC49" s="154">
        <f t="shared" si="28"/>
        <v>0.5</v>
      </c>
      <c r="BD49" s="154">
        <f t="shared" si="28"/>
        <v>0.5</v>
      </c>
      <c r="BE49" s="154">
        <f t="shared" si="28"/>
        <v>0.5</v>
      </c>
      <c r="BF49" s="154">
        <f t="shared" si="28"/>
        <v>0.5</v>
      </c>
      <c r="BG49" s="154">
        <f t="shared" si="28"/>
        <v>0.5</v>
      </c>
      <c r="BH49" s="154">
        <f t="shared" si="28"/>
        <v>0.5</v>
      </c>
      <c r="BI49" s="154">
        <f t="shared" si="28"/>
        <v>0.5</v>
      </c>
      <c r="BJ49" s="154">
        <f t="shared" si="28"/>
        <v>0.5</v>
      </c>
      <c r="BK49" s="154">
        <f t="shared" si="28"/>
        <v>0.5</v>
      </c>
      <c r="BL49" s="154">
        <f t="shared" si="28"/>
        <v>0.5</v>
      </c>
      <c r="BM49" s="154">
        <f t="shared" si="28"/>
        <v>0</v>
      </c>
      <c r="BN49" s="154">
        <f t="shared" si="28"/>
        <v>0</v>
      </c>
      <c r="BO49" s="154">
        <f t="shared" si="28"/>
        <v>0</v>
      </c>
      <c r="BP49" s="154">
        <f t="shared" si="28"/>
        <v>0</v>
      </c>
      <c r="BQ49" s="154">
        <f t="shared" si="28"/>
        <v>0</v>
      </c>
      <c r="BR49" s="154">
        <f t="shared" si="28"/>
        <v>0</v>
      </c>
      <c r="BS49" s="154">
        <f t="shared" si="28"/>
        <v>0</v>
      </c>
      <c r="BT49" s="154">
        <f t="shared" si="28"/>
        <v>0</v>
      </c>
      <c r="BU49" s="154">
        <f t="shared" si="28"/>
        <v>0</v>
      </c>
      <c r="BV49" s="154">
        <f t="shared" si="28"/>
        <v>0</v>
      </c>
      <c r="BW49" s="154">
        <f t="shared" si="20"/>
        <v>0</v>
      </c>
      <c r="BX49" s="154">
        <f t="shared" si="20"/>
        <v>0</v>
      </c>
      <c r="BY49" s="154">
        <f t="shared" si="20"/>
        <v>0</v>
      </c>
      <c r="BZ49" s="154">
        <f t="shared" si="20"/>
        <v>0</v>
      </c>
      <c r="CA49" s="154">
        <f t="shared" si="20"/>
        <v>0</v>
      </c>
      <c r="CB49" s="154">
        <f t="shared" si="20"/>
        <v>0</v>
      </c>
      <c r="CC49" s="154">
        <f t="shared" si="20"/>
        <v>0</v>
      </c>
      <c r="CD49" s="154">
        <f t="shared" si="20"/>
        <v>0</v>
      </c>
      <c r="CE49" s="154">
        <f t="shared" si="20"/>
        <v>0</v>
      </c>
      <c r="CF49" s="154">
        <f t="shared" si="20"/>
        <v>0</v>
      </c>
      <c r="CG49" s="154">
        <f t="shared" si="20"/>
        <v>0</v>
      </c>
      <c r="CH49" s="154">
        <f t="shared" si="20"/>
        <v>0</v>
      </c>
      <c r="CI49" s="154">
        <f t="shared" si="20"/>
        <v>0</v>
      </c>
      <c r="CJ49" s="154">
        <f t="shared" si="20"/>
        <v>0</v>
      </c>
      <c r="CK49" s="154">
        <f t="shared" si="20"/>
        <v>0</v>
      </c>
      <c r="CL49" s="154">
        <f t="shared" si="20"/>
        <v>0</v>
      </c>
      <c r="CM49" s="154">
        <f t="shared" si="20"/>
        <v>0</v>
      </c>
      <c r="CN49" s="154">
        <f t="shared" si="20"/>
        <v>0</v>
      </c>
      <c r="CO49" s="154">
        <f t="shared" si="20"/>
        <v>0</v>
      </c>
      <c r="CP49" s="154">
        <f t="shared" si="20"/>
        <v>0</v>
      </c>
      <c r="CQ49" s="154">
        <f t="shared" si="20"/>
        <v>0</v>
      </c>
      <c r="CR49" s="154">
        <f t="shared" si="20"/>
        <v>0</v>
      </c>
      <c r="CS49" s="154">
        <f t="shared" si="20"/>
        <v>0</v>
      </c>
      <c r="CT49" s="154">
        <f t="shared" si="20"/>
        <v>0</v>
      </c>
      <c r="CU49" s="154">
        <f t="shared" si="20"/>
        <v>0</v>
      </c>
      <c r="CV49" s="154">
        <f t="shared" si="20"/>
        <v>0</v>
      </c>
      <c r="CW49" s="154">
        <f t="shared" si="20"/>
        <v>0</v>
      </c>
      <c r="CX49" s="154">
        <f t="shared" si="20"/>
        <v>0</v>
      </c>
      <c r="CY49" s="154">
        <f t="shared" si="20"/>
        <v>0</v>
      </c>
      <c r="CZ49" s="154">
        <f t="shared" si="20"/>
        <v>0</v>
      </c>
      <c r="DA49" s="154">
        <f t="shared" si="20"/>
        <v>0</v>
      </c>
      <c r="DB49" s="154">
        <f t="shared" si="20"/>
        <v>0</v>
      </c>
      <c r="DC49" s="154">
        <f t="shared" si="20"/>
        <v>0</v>
      </c>
      <c r="DD49" s="154">
        <f t="shared" si="20"/>
        <v>0</v>
      </c>
      <c r="DE49" s="154">
        <f t="shared" si="20"/>
        <v>0</v>
      </c>
      <c r="DF49" s="154">
        <f t="shared" si="20"/>
        <v>0</v>
      </c>
      <c r="DG49" s="154">
        <f t="shared" si="20"/>
        <v>0</v>
      </c>
      <c r="DH49" s="154">
        <f t="shared" si="20"/>
        <v>0</v>
      </c>
      <c r="DI49" s="154">
        <f t="shared" si="20"/>
        <v>0</v>
      </c>
      <c r="DJ49" s="154">
        <f t="shared" si="20"/>
        <v>0</v>
      </c>
      <c r="DK49" s="154">
        <f t="shared" si="20"/>
        <v>0</v>
      </c>
      <c r="DL49" s="154">
        <f t="shared" si="20"/>
        <v>0</v>
      </c>
      <c r="DM49" s="154">
        <f t="shared" si="20"/>
        <v>0</v>
      </c>
      <c r="DN49" s="154">
        <f t="shared" si="20"/>
        <v>0</v>
      </c>
      <c r="DO49" s="154">
        <f t="shared" si="20"/>
        <v>0</v>
      </c>
      <c r="DP49" s="154">
        <f t="shared" si="20"/>
        <v>0</v>
      </c>
      <c r="DQ49" s="154">
        <f t="shared" si="20"/>
        <v>0</v>
      </c>
      <c r="DR49" s="154">
        <f t="shared" si="20"/>
        <v>0</v>
      </c>
      <c r="DS49" s="154">
        <f t="shared" si="20"/>
        <v>0</v>
      </c>
      <c r="DT49" s="154">
        <f t="shared" si="20"/>
        <v>0</v>
      </c>
      <c r="DU49" s="154">
        <f t="shared" si="20"/>
        <v>0</v>
      </c>
      <c r="DV49" s="154">
        <f t="shared" si="20"/>
        <v>0</v>
      </c>
      <c r="DW49" s="154">
        <f t="shared" si="20"/>
        <v>0</v>
      </c>
      <c r="DX49" s="154">
        <f t="shared" si="20"/>
        <v>0</v>
      </c>
      <c r="DY49" s="154">
        <f t="shared" si="20"/>
        <v>0</v>
      </c>
      <c r="DZ49" s="154">
        <f t="shared" si="20"/>
        <v>0</v>
      </c>
      <c r="EA49" s="154">
        <f t="shared" si="20"/>
        <v>0</v>
      </c>
      <c r="EB49" s="154">
        <f t="shared" si="20"/>
        <v>0</v>
      </c>
      <c r="EC49" s="154">
        <f t="shared" si="20"/>
        <v>0</v>
      </c>
      <c r="ED49" s="154">
        <f t="shared" si="20"/>
        <v>0</v>
      </c>
      <c r="EE49" s="154">
        <f t="shared" si="20"/>
        <v>0</v>
      </c>
      <c r="EF49" s="154">
        <f t="shared" si="20"/>
        <v>0</v>
      </c>
      <c r="EG49" s="154">
        <f t="shared" si="20"/>
        <v>0</v>
      </c>
      <c r="EH49" s="154">
        <f t="shared" si="20"/>
        <v>0</v>
      </c>
      <c r="EI49" s="154">
        <f t="shared" si="21"/>
        <v>0</v>
      </c>
      <c r="EJ49" s="154">
        <f t="shared" si="21"/>
        <v>0</v>
      </c>
      <c r="EK49" s="154">
        <f t="shared" si="21"/>
        <v>0</v>
      </c>
      <c r="EL49" s="154">
        <f t="shared" si="21"/>
        <v>0</v>
      </c>
      <c r="EM49" s="154">
        <f t="shared" si="21"/>
        <v>0</v>
      </c>
      <c r="EN49" s="154">
        <f t="shared" si="21"/>
        <v>0</v>
      </c>
      <c r="EO49" s="154">
        <f t="shared" si="21"/>
        <v>0</v>
      </c>
      <c r="EP49" s="154">
        <f t="shared" si="21"/>
        <v>0</v>
      </c>
      <c r="EQ49" s="154">
        <f t="shared" si="21"/>
        <v>0</v>
      </c>
      <c r="ER49" s="154">
        <f t="shared" si="21"/>
        <v>0</v>
      </c>
      <c r="ES49" s="154">
        <f t="shared" si="21"/>
        <v>0</v>
      </c>
      <c r="ET49" s="154">
        <f t="shared" si="21"/>
        <v>0</v>
      </c>
      <c r="EU49" s="154">
        <f t="shared" si="21"/>
        <v>0</v>
      </c>
      <c r="EV49" s="154">
        <f t="shared" si="21"/>
        <v>0</v>
      </c>
      <c r="EW49" s="154">
        <f t="shared" si="21"/>
        <v>0</v>
      </c>
      <c r="EX49" s="154">
        <f t="shared" si="21"/>
        <v>0</v>
      </c>
      <c r="EY49" s="154">
        <f t="shared" si="21"/>
        <v>0</v>
      </c>
      <c r="EZ49" s="154">
        <f t="shared" si="21"/>
        <v>0</v>
      </c>
      <c r="FA49" s="154">
        <f t="shared" si="21"/>
        <v>0</v>
      </c>
      <c r="FB49" s="154">
        <f t="shared" si="21"/>
        <v>0</v>
      </c>
      <c r="FC49" s="154">
        <f t="shared" si="21"/>
        <v>0</v>
      </c>
      <c r="FD49" s="154">
        <f t="shared" si="21"/>
        <v>0</v>
      </c>
      <c r="FE49" s="154">
        <f t="shared" si="21"/>
        <v>0</v>
      </c>
      <c r="FF49" s="154">
        <f t="shared" si="21"/>
        <v>0</v>
      </c>
      <c r="FG49" s="154">
        <f t="shared" si="21"/>
        <v>0</v>
      </c>
      <c r="FH49" s="154">
        <f t="shared" si="21"/>
        <v>0</v>
      </c>
      <c r="FI49" s="154">
        <f t="shared" si="21"/>
        <v>0</v>
      </c>
      <c r="FJ49" s="154">
        <f t="shared" si="21"/>
        <v>0</v>
      </c>
      <c r="FK49" s="154">
        <f t="shared" si="21"/>
        <v>0</v>
      </c>
      <c r="FL49" s="154">
        <f t="shared" si="21"/>
        <v>0</v>
      </c>
      <c r="FM49" s="154">
        <f t="shared" si="21"/>
        <v>0</v>
      </c>
      <c r="FN49" s="154">
        <f t="shared" si="21"/>
        <v>0</v>
      </c>
      <c r="FO49" s="154">
        <f t="shared" si="21"/>
        <v>0</v>
      </c>
      <c r="FP49" s="154">
        <f t="shared" si="21"/>
        <v>0</v>
      </c>
      <c r="FQ49" s="154">
        <f t="shared" si="21"/>
        <v>0</v>
      </c>
      <c r="FR49" s="154">
        <f t="shared" si="21"/>
        <v>0</v>
      </c>
      <c r="FS49" s="154">
        <f t="shared" si="21"/>
        <v>0</v>
      </c>
      <c r="FT49" s="154">
        <f t="shared" si="21"/>
        <v>0</v>
      </c>
      <c r="FU49" s="154">
        <f t="shared" si="21"/>
        <v>0</v>
      </c>
      <c r="FV49" s="154">
        <f t="shared" si="21"/>
        <v>0</v>
      </c>
      <c r="FW49" s="154">
        <f t="shared" si="21"/>
        <v>0</v>
      </c>
      <c r="FX49" s="154">
        <f t="shared" si="21"/>
        <v>0</v>
      </c>
      <c r="FY49" s="154">
        <f t="shared" si="21"/>
        <v>0</v>
      </c>
      <c r="FZ49" s="154">
        <f t="shared" si="21"/>
        <v>0</v>
      </c>
      <c r="GA49" s="154">
        <f t="shared" si="21"/>
        <v>0</v>
      </c>
      <c r="GB49" s="154">
        <f t="shared" si="21"/>
        <v>0</v>
      </c>
      <c r="GC49" s="154">
        <f t="shared" si="21"/>
        <v>0</v>
      </c>
      <c r="GD49" s="154">
        <f t="shared" si="21"/>
        <v>0</v>
      </c>
      <c r="GE49" s="154">
        <f t="shared" si="21"/>
        <v>0</v>
      </c>
      <c r="GF49" s="154">
        <f t="shared" si="21"/>
        <v>0</v>
      </c>
      <c r="GG49" s="154">
        <f t="shared" si="21"/>
        <v>0</v>
      </c>
      <c r="GH49" s="154">
        <f t="shared" si="21"/>
        <v>0</v>
      </c>
      <c r="GI49" s="154">
        <f t="shared" si="21"/>
        <v>0</v>
      </c>
      <c r="GJ49" s="154">
        <f t="shared" si="21"/>
        <v>0</v>
      </c>
      <c r="GK49" s="154">
        <f t="shared" si="21"/>
        <v>0</v>
      </c>
      <c r="GL49" s="154">
        <f t="shared" si="21"/>
        <v>0</v>
      </c>
      <c r="GM49" s="154">
        <f t="shared" si="21"/>
        <v>0</v>
      </c>
      <c r="GN49" s="154">
        <f t="shared" si="21"/>
        <v>0</v>
      </c>
      <c r="GO49" s="154">
        <f t="shared" si="21"/>
        <v>0</v>
      </c>
      <c r="GP49" s="154">
        <f t="shared" si="21"/>
        <v>0</v>
      </c>
      <c r="GQ49" s="154">
        <f t="shared" si="21"/>
        <v>0</v>
      </c>
      <c r="GR49" s="154">
        <f t="shared" si="21"/>
        <v>0</v>
      </c>
      <c r="GS49" s="154">
        <f t="shared" si="21"/>
        <v>0</v>
      </c>
      <c r="GT49" s="154">
        <f t="shared" si="21"/>
        <v>0</v>
      </c>
      <c r="GU49" s="154">
        <f t="shared" si="22"/>
        <v>0</v>
      </c>
      <c r="GV49" s="154">
        <f t="shared" si="22"/>
        <v>0</v>
      </c>
      <c r="GW49" s="154">
        <f t="shared" si="22"/>
        <v>0</v>
      </c>
      <c r="GX49" s="154">
        <f t="shared" si="22"/>
        <v>0</v>
      </c>
      <c r="GY49" s="154">
        <f t="shared" si="22"/>
        <v>0</v>
      </c>
      <c r="GZ49" s="154">
        <f t="shared" si="22"/>
        <v>0</v>
      </c>
      <c r="HA49" s="154">
        <f t="shared" si="22"/>
        <v>0</v>
      </c>
      <c r="HB49" s="154">
        <f t="shared" si="22"/>
        <v>0</v>
      </c>
      <c r="HC49" s="154">
        <f t="shared" si="22"/>
        <v>0</v>
      </c>
      <c r="HD49" s="154">
        <f t="shared" si="22"/>
        <v>0</v>
      </c>
      <c r="HE49" s="154">
        <f t="shared" si="22"/>
        <v>0</v>
      </c>
      <c r="HF49" s="154">
        <f t="shared" si="22"/>
        <v>0</v>
      </c>
      <c r="HG49" s="154">
        <f t="shared" si="22"/>
        <v>0</v>
      </c>
      <c r="HH49" s="154">
        <f t="shared" si="22"/>
        <v>0</v>
      </c>
      <c r="HI49" s="154">
        <f t="shared" si="22"/>
        <v>0</v>
      </c>
      <c r="HJ49" s="154">
        <f t="shared" si="22"/>
        <v>0</v>
      </c>
      <c r="HK49" s="154">
        <f t="shared" si="22"/>
        <v>0</v>
      </c>
      <c r="HL49" s="154">
        <f t="shared" si="22"/>
        <v>0</v>
      </c>
      <c r="HM49" s="154">
        <f t="shared" si="22"/>
        <v>0</v>
      </c>
      <c r="HN49" s="154">
        <f t="shared" si="22"/>
        <v>0</v>
      </c>
      <c r="HO49" s="154">
        <f t="shared" si="22"/>
        <v>0</v>
      </c>
      <c r="HP49" s="154">
        <f t="shared" si="22"/>
        <v>0</v>
      </c>
      <c r="HQ49" s="154">
        <f t="shared" si="22"/>
        <v>0</v>
      </c>
      <c r="HR49" s="154">
        <f t="shared" si="22"/>
        <v>0</v>
      </c>
      <c r="HS49" s="154">
        <f t="shared" si="22"/>
        <v>0</v>
      </c>
      <c r="HT49" s="154">
        <f t="shared" si="22"/>
        <v>0</v>
      </c>
      <c r="HU49" s="154">
        <f t="shared" si="22"/>
        <v>0</v>
      </c>
      <c r="HV49" s="154">
        <f t="shared" si="22"/>
        <v>0</v>
      </c>
      <c r="HW49" s="154">
        <f t="shared" si="22"/>
        <v>0</v>
      </c>
      <c r="HX49" s="154">
        <f t="shared" si="22"/>
        <v>0</v>
      </c>
      <c r="HY49" s="154">
        <f t="shared" si="22"/>
        <v>0</v>
      </c>
      <c r="HZ49" s="154">
        <f t="shared" si="22"/>
        <v>0</v>
      </c>
      <c r="IA49" s="154">
        <f t="shared" si="22"/>
        <v>0</v>
      </c>
      <c r="IB49" s="154">
        <f t="shared" si="22"/>
        <v>0</v>
      </c>
      <c r="IC49" s="154">
        <f t="shared" si="22"/>
        <v>0</v>
      </c>
      <c r="ID49" s="154">
        <f t="shared" si="22"/>
        <v>0</v>
      </c>
      <c r="IE49" s="154">
        <f t="shared" si="22"/>
        <v>0</v>
      </c>
      <c r="IF49" s="154">
        <f t="shared" si="22"/>
        <v>0</v>
      </c>
      <c r="IG49" s="154">
        <f t="shared" si="22"/>
        <v>0</v>
      </c>
      <c r="IH49" s="154">
        <f t="shared" si="22"/>
        <v>0</v>
      </c>
      <c r="II49" s="154">
        <f t="shared" si="22"/>
        <v>0</v>
      </c>
      <c r="IJ49" s="154">
        <f t="shared" si="22"/>
        <v>0</v>
      </c>
      <c r="IK49" s="154">
        <f t="shared" si="22"/>
        <v>0</v>
      </c>
      <c r="IL49" s="154">
        <f t="shared" si="22"/>
        <v>0</v>
      </c>
      <c r="IM49" s="154">
        <f t="shared" si="22"/>
        <v>0</v>
      </c>
      <c r="IN49" s="154">
        <f t="shared" si="22"/>
        <v>0</v>
      </c>
      <c r="IO49" s="154">
        <f t="shared" si="22"/>
        <v>0</v>
      </c>
      <c r="IP49" s="154">
        <f t="shared" si="22"/>
        <v>0</v>
      </c>
      <c r="IQ49" s="154">
        <f t="shared" si="22"/>
        <v>0</v>
      </c>
      <c r="IR49" s="154">
        <f t="shared" si="22"/>
        <v>0</v>
      </c>
      <c r="IS49" s="154">
        <f t="shared" si="22"/>
        <v>0</v>
      </c>
      <c r="IT49" s="154">
        <f t="shared" si="22"/>
        <v>0</v>
      </c>
      <c r="IU49" s="154">
        <f t="shared" si="22"/>
        <v>0</v>
      </c>
      <c r="IV49" s="154">
        <f t="shared" si="22"/>
        <v>0</v>
      </c>
      <c r="IW49" s="154">
        <f t="shared" si="22"/>
        <v>0</v>
      </c>
      <c r="IX49" s="154">
        <f t="shared" si="22"/>
        <v>0</v>
      </c>
      <c r="IY49" s="154">
        <f t="shared" si="22"/>
        <v>0</v>
      </c>
      <c r="IZ49" s="154">
        <f t="shared" si="22"/>
        <v>0</v>
      </c>
      <c r="JA49" s="154">
        <f t="shared" si="22"/>
        <v>0</v>
      </c>
      <c r="JB49" s="154">
        <f t="shared" si="22"/>
        <v>0</v>
      </c>
      <c r="JC49" s="154">
        <f t="shared" si="22"/>
        <v>0</v>
      </c>
      <c r="JD49" s="154">
        <f t="shared" si="22"/>
        <v>0</v>
      </c>
      <c r="JE49" s="154">
        <f t="shared" si="22"/>
        <v>0</v>
      </c>
      <c r="JF49" s="154">
        <f t="shared" si="22"/>
        <v>0</v>
      </c>
      <c r="JG49" s="154">
        <f t="shared" si="23"/>
        <v>0</v>
      </c>
      <c r="JH49" s="154">
        <f t="shared" si="23"/>
        <v>0</v>
      </c>
      <c r="JI49" s="154">
        <f t="shared" si="23"/>
        <v>0</v>
      </c>
      <c r="JJ49" s="154">
        <f t="shared" si="23"/>
        <v>0</v>
      </c>
      <c r="JK49" s="154">
        <f t="shared" si="23"/>
        <v>0</v>
      </c>
      <c r="JL49" s="154">
        <f t="shared" si="23"/>
        <v>0</v>
      </c>
      <c r="JM49" s="154">
        <f t="shared" si="23"/>
        <v>0</v>
      </c>
      <c r="JN49" s="154">
        <f t="shared" si="23"/>
        <v>0</v>
      </c>
      <c r="JO49" s="154">
        <f t="shared" si="23"/>
        <v>0</v>
      </c>
      <c r="JP49" s="154">
        <f t="shared" si="23"/>
        <v>0</v>
      </c>
      <c r="JQ49" s="154">
        <f t="shared" si="23"/>
        <v>0</v>
      </c>
      <c r="JR49" s="154">
        <f t="shared" si="23"/>
        <v>0</v>
      </c>
      <c r="JS49" s="154">
        <f t="shared" si="23"/>
        <v>0</v>
      </c>
      <c r="JT49" s="154">
        <f t="shared" si="23"/>
        <v>0</v>
      </c>
      <c r="JU49" s="154">
        <f t="shared" si="23"/>
        <v>0</v>
      </c>
      <c r="JV49" s="154">
        <f t="shared" si="23"/>
        <v>0</v>
      </c>
      <c r="JW49" s="154">
        <f t="shared" si="23"/>
        <v>0</v>
      </c>
      <c r="JX49" s="154">
        <f t="shared" si="23"/>
        <v>0</v>
      </c>
      <c r="JY49" s="154">
        <f t="shared" si="23"/>
        <v>0</v>
      </c>
      <c r="JZ49" s="154">
        <f t="shared" si="23"/>
        <v>0</v>
      </c>
      <c r="KA49" s="154">
        <f t="shared" si="23"/>
        <v>0</v>
      </c>
      <c r="KB49" s="154">
        <f t="shared" si="23"/>
        <v>0</v>
      </c>
      <c r="KC49" s="154">
        <f t="shared" si="23"/>
        <v>0</v>
      </c>
      <c r="KD49" s="154">
        <f t="shared" si="23"/>
        <v>0</v>
      </c>
      <c r="KE49" s="154">
        <f t="shared" si="23"/>
        <v>0</v>
      </c>
      <c r="KF49" s="154">
        <f t="shared" si="23"/>
        <v>0</v>
      </c>
      <c r="KG49" s="154">
        <f t="shared" si="23"/>
        <v>0</v>
      </c>
      <c r="KH49" s="154">
        <f t="shared" si="23"/>
        <v>0</v>
      </c>
      <c r="KI49" s="154">
        <f t="shared" si="23"/>
        <v>0</v>
      </c>
      <c r="KJ49" s="154">
        <f t="shared" si="23"/>
        <v>0</v>
      </c>
      <c r="KK49" s="154">
        <f t="shared" si="23"/>
        <v>0</v>
      </c>
      <c r="KL49" s="154">
        <f t="shared" si="23"/>
        <v>0</v>
      </c>
      <c r="KM49" s="154">
        <f t="shared" si="23"/>
        <v>0</v>
      </c>
      <c r="KN49" s="154">
        <f t="shared" si="23"/>
        <v>0</v>
      </c>
      <c r="KO49" s="154">
        <f t="shared" si="23"/>
        <v>0</v>
      </c>
      <c r="KP49" s="154">
        <f t="shared" si="23"/>
        <v>0</v>
      </c>
      <c r="KQ49" s="154">
        <f t="shared" si="23"/>
        <v>0</v>
      </c>
      <c r="KR49" s="154">
        <f t="shared" si="23"/>
        <v>0</v>
      </c>
      <c r="KS49" s="154">
        <f t="shared" si="23"/>
        <v>0</v>
      </c>
      <c r="KT49" s="154">
        <f t="shared" si="23"/>
        <v>0</v>
      </c>
      <c r="KU49" s="154">
        <f t="shared" si="23"/>
        <v>0</v>
      </c>
      <c r="KV49" s="154">
        <f t="shared" si="23"/>
        <v>0</v>
      </c>
      <c r="KW49" s="154">
        <f t="shared" si="23"/>
        <v>0</v>
      </c>
      <c r="KX49" s="154">
        <f t="shared" si="23"/>
        <v>0</v>
      </c>
      <c r="KY49" s="154">
        <f t="shared" si="23"/>
        <v>0</v>
      </c>
      <c r="KZ49" s="154">
        <f t="shared" si="23"/>
        <v>0</v>
      </c>
      <c r="LA49" s="154">
        <f t="shared" si="23"/>
        <v>0</v>
      </c>
      <c r="LB49" s="154">
        <f t="shared" si="23"/>
        <v>0</v>
      </c>
      <c r="LC49" s="154">
        <f t="shared" si="23"/>
        <v>0</v>
      </c>
      <c r="LD49" s="154">
        <f t="shared" si="23"/>
        <v>0</v>
      </c>
      <c r="LE49" s="154">
        <f t="shared" si="23"/>
        <v>0</v>
      </c>
      <c r="LF49" s="154">
        <f t="shared" si="23"/>
        <v>0</v>
      </c>
      <c r="LG49" s="154">
        <f t="shared" si="23"/>
        <v>0</v>
      </c>
      <c r="LH49" s="154">
        <f t="shared" si="23"/>
        <v>0</v>
      </c>
      <c r="LI49" s="154">
        <f t="shared" si="23"/>
        <v>0</v>
      </c>
      <c r="LJ49" s="154">
        <f t="shared" si="23"/>
        <v>0</v>
      </c>
      <c r="LK49" s="154">
        <f t="shared" si="23"/>
        <v>0</v>
      </c>
      <c r="LL49" s="154">
        <f t="shared" si="23"/>
        <v>0</v>
      </c>
      <c r="LM49" s="154">
        <f t="shared" si="23"/>
        <v>0</v>
      </c>
      <c r="LN49" s="154">
        <f t="shared" si="23"/>
        <v>0</v>
      </c>
      <c r="LO49" s="154">
        <f t="shared" si="23"/>
        <v>0</v>
      </c>
      <c r="LP49" s="154">
        <f t="shared" si="23"/>
        <v>0</v>
      </c>
      <c r="LQ49" s="154">
        <f t="shared" si="23"/>
        <v>0</v>
      </c>
      <c r="LR49" s="154">
        <f t="shared" si="23"/>
        <v>0</v>
      </c>
      <c r="LS49" s="154">
        <f t="shared" si="24"/>
        <v>0</v>
      </c>
      <c r="LT49" s="154">
        <f t="shared" si="24"/>
        <v>0</v>
      </c>
      <c r="LU49" s="154">
        <f t="shared" si="24"/>
        <v>0</v>
      </c>
      <c r="LV49" s="154">
        <f t="shared" si="24"/>
        <v>0</v>
      </c>
      <c r="LW49" s="154">
        <f t="shared" si="24"/>
        <v>0</v>
      </c>
      <c r="LX49" s="154">
        <f t="shared" si="24"/>
        <v>0</v>
      </c>
      <c r="LY49" s="154">
        <f t="shared" si="24"/>
        <v>0</v>
      </c>
      <c r="LZ49" s="154">
        <f t="shared" si="24"/>
        <v>0</v>
      </c>
      <c r="MA49" s="154">
        <f t="shared" si="24"/>
        <v>0</v>
      </c>
      <c r="MB49" s="154">
        <f t="shared" si="24"/>
        <v>0</v>
      </c>
      <c r="MC49" s="154">
        <f t="shared" si="24"/>
        <v>0</v>
      </c>
      <c r="MD49" s="154">
        <f t="shared" si="24"/>
        <v>0</v>
      </c>
      <c r="ME49" s="154">
        <f t="shared" si="24"/>
        <v>0</v>
      </c>
      <c r="MF49" s="154">
        <f t="shared" si="24"/>
        <v>0</v>
      </c>
      <c r="MG49" s="154">
        <f t="shared" si="24"/>
        <v>0</v>
      </c>
      <c r="MH49" s="154">
        <f t="shared" si="24"/>
        <v>0</v>
      </c>
      <c r="MI49" s="154">
        <f t="shared" si="24"/>
        <v>0</v>
      </c>
      <c r="MJ49" s="154">
        <f t="shared" si="24"/>
        <v>0</v>
      </c>
      <c r="MK49" s="154">
        <f t="shared" si="24"/>
        <v>0</v>
      </c>
      <c r="ML49" s="154">
        <f t="shared" si="24"/>
        <v>0</v>
      </c>
      <c r="MM49" s="154">
        <f t="shared" si="24"/>
        <v>0</v>
      </c>
      <c r="MN49" s="154">
        <f t="shared" si="24"/>
        <v>0</v>
      </c>
      <c r="MO49" s="154">
        <f t="shared" si="24"/>
        <v>0</v>
      </c>
      <c r="MP49" s="154">
        <f t="shared" si="24"/>
        <v>0</v>
      </c>
      <c r="MQ49" s="154">
        <f t="shared" si="24"/>
        <v>0</v>
      </c>
      <c r="MR49" s="154">
        <f t="shared" si="24"/>
        <v>0</v>
      </c>
      <c r="MS49" s="154">
        <f t="shared" si="24"/>
        <v>0</v>
      </c>
      <c r="MT49" s="154">
        <f t="shared" si="24"/>
        <v>0</v>
      </c>
      <c r="MU49" s="154">
        <f t="shared" si="24"/>
        <v>0</v>
      </c>
      <c r="MV49" s="154">
        <f t="shared" si="24"/>
        <v>0</v>
      </c>
      <c r="MW49" s="154">
        <f t="shared" si="24"/>
        <v>0</v>
      </c>
      <c r="MX49" s="154">
        <f t="shared" si="24"/>
        <v>0</v>
      </c>
      <c r="MY49" s="154">
        <f t="shared" si="24"/>
        <v>0</v>
      </c>
      <c r="MZ49" s="154">
        <f t="shared" si="24"/>
        <v>0</v>
      </c>
      <c r="NA49" s="154">
        <f t="shared" si="24"/>
        <v>0</v>
      </c>
      <c r="NB49" s="154">
        <f t="shared" si="24"/>
        <v>0</v>
      </c>
      <c r="NC49" s="154">
        <f t="shared" si="24"/>
        <v>0</v>
      </c>
      <c r="ND49" s="154">
        <f t="shared" si="24"/>
        <v>0</v>
      </c>
      <c r="NE49" s="154">
        <f t="shared" si="24"/>
        <v>0</v>
      </c>
      <c r="NF49" s="154">
        <f t="shared" si="24"/>
        <v>0</v>
      </c>
    </row>
    <row r="50" spans="2:370" s="154" customFormat="1" x14ac:dyDescent="0.25">
      <c r="B50" s="154">
        <v>4</v>
      </c>
      <c r="C50" s="154" t="str">
        <f>C16</f>
        <v xml:space="preserve">Regulatory Compliance </v>
      </c>
      <c r="D50" s="156">
        <f>F16</f>
        <v>1</v>
      </c>
      <c r="E50" s="154">
        <v>1</v>
      </c>
      <c r="F50" s="154">
        <f t="shared" si="25"/>
        <v>0.05</v>
      </c>
      <c r="G50" s="154">
        <f t="shared" si="26"/>
        <v>54.000000000000007</v>
      </c>
      <c r="H50" s="154">
        <f>360*SUM(F47:F50)</f>
        <v>72</v>
      </c>
      <c r="J50" s="154">
        <f t="shared" si="18"/>
        <v>0</v>
      </c>
      <c r="K50" s="154">
        <f t="shared" si="28"/>
        <v>0</v>
      </c>
      <c r="L50" s="154">
        <f t="shared" si="28"/>
        <v>0</v>
      </c>
      <c r="M50" s="154">
        <f t="shared" si="28"/>
        <v>0</v>
      </c>
      <c r="N50" s="154">
        <f t="shared" si="28"/>
        <v>0</v>
      </c>
      <c r="O50" s="154">
        <f t="shared" si="28"/>
        <v>0</v>
      </c>
      <c r="P50" s="154">
        <f t="shared" si="28"/>
        <v>0</v>
      </c>
      <c r="Q50" s="154">
        <f t="shared" si="28"/>
        <v>0</v>
      </c>
      <c r="R50" s="154">
        <f t="shared" si="28"/>
        <v>0</v>
      </c>
      <c r="S50" s="154">
        <f t="shared" si="28"/>
        <v>0</v>
      </c>
      <c r="T50" s="154">
        <f t="shared" si="28"/>
        <v>0</v>
      </c>
      <c r="U50" s="154">
        <f t="shared" si="28"/>
        <v>0</v>
      </c>
      <c r="V50" s="154">
        <f t="shared" si="28"/>
        <v>0</v>
      </c>
      <c r="W50" s="154">
        <f t="shared" si="28"/>
        <v>0</v>
      </c>
      <c r="X50" s="154">
        <f t="shared" si="28"/>
        <v>0</v>
      </c>
      <c r="Y50" s="154">
        <f t="shared" si="28"/>
        <v>0</v>
      </c>
      <c r="Z50" s="154">
        <f t="shared" si="28"/>
        <v>0</v>
      </c>
      <c r="AA50" s="154">
        <f t="shared" si="28"/>
        <v>0</v>
      </c>
      <c r="AB50" s="154">
        <f t="shared" si="28"/>
        <v>0</v>
      </c>
      <c r="AC50" s="154">
        <f t="shared" si="28"/>
        <v>0</v>
      </c>
      <c r="AD50" s="154">
        <f t="shared" si="28"/>
        <v>0</v>
      </c>
      <c r="AE50" s="154">
        <f t="shared" si="28"/>
        <v>0</v>
      </c>
      <c r="AF50" s="154">
        <f t="shared" si="28"/>
        <v>0</v>
      </c>
      <c r="AG50" s="154">
        <f t="shared" si="28"/>
        <v>0</v>
      </c>
      <c r="AH50" s="154">
        <f t="shared" si="28"/>
        <v>0</v>
      </c>
      <c r="AI50" s="154">
        <f t="shared" si="28"/>
        <v>0</v>
      </c>
      <c r="AJ50" s="154">
        <f t="shared" si="28"/>
        <v>0</v>
      </c>
      <c r="AK50" s="154">
        <f t="shared" si="28"/>
        <v>0</v>
      </c>
      <c r="AL50" s="154">
        <f t="shared" si="28"/>
        <v>0</v>
      </c>
      <c r="AM50" s="154">
        <f t="shared" si="28"/>
        <v>0</v>
      </c>
      <c r="AN50" s="154">
        <f t="shared" si="28"/>
        <v>0</v>
      </c>
      <c r="AO50" s="154">
        <f t="shared" si="28"/>
        <v>0</v>
      </c>
      <c r="AP50" s="154">
        <f t="shared" si="28"/>
        <v>0</v>
      </c>
      <c r="AQ50" s="154">
        <f t="shared" si="28"/>
        <v>0</v>
      </c>
      <c r="AR50" s="154">
        <f t="shared" si="28"/>
        <v>0</v>
      </c>
      <c r="AS50" s="154">
        <f t="shared" si="28"/>
        <v>0</v>
      </c>
      <c r="AT50" s="154">
        <f t="shared" si="28"/>
        <v>0</v>
      </c>
      <c r="AU50" s="154">
        <f t="shared" si="28"/>
        <v>0</v>
      </c>
      <c r="AV50" s="154">
        <f t="shared" si="28"/>
        <v>0</v>
      </c>
      <c r="AW50" s="154">
        <f t="shared" si="28"/>
        <v>0</v>
      </c>
      <c r="AX50" s="154">
        <f t="shared" si="28"/>
        <v>0</v>
      </c>
      <c r="AY50" s="154">
        <f t="shared" si="28"/>
        <v>0</v>
      </c>
      <c r="AZ50" s="154">
        <f t="shared" si="28"/>
        <v>0</v>
      </c>
      <c r="BA50" s="154">
        <f t="shared" si="28"/>
        <v>0</v>
      </c>
      <c r="BB50" s="154">
        <f t="shared" si="28"/>
        <v>0</v>
      </c>
      <c r="BC50" s="154">
        <f t="shared" si="28"/>
        <v>0</v>
      </c>
      <c r="BD50" s="154">
        <f t="shared" si="28"/>
        <v>0</v>
      </c>
      <c r="BE50" s="154">
        <f t="shared" si="28"/>
        <v>0</v>
      </c>
      <c r="BF50" s="154">
        <f t="shared" si="28"/>
        <v>0</v>
      </c>
      <c r="BG50" s="154">
        <f t="shared" si="28"/>
        <v>0</v>
      </c>
      <c r="BH50" s="154">
        <f t="shared" si="28"/>
        <v>0</v>
      </c>
      <c r="BI50" s="154">
        <f t="shared" si="28"/>
        <v>0</v>
      </c>
      <c r="BJ50" s="154">
        <f t="shared" si="28"/>
        <v>0</v>
      </c>
      <c r="BK50" s="154">
        <f t="shared" si="28"/>
        <v>0</v>
      </c>
      <c r="BL50" s="154">
        <f t="shared" si="28"/>
        <v>1</v>
      </c>
      <c r="BM50" s="154">
        <f t="shared" si="28"/>
        <v>1</v>
      </c>
      <c r="BN50" s="154">
        <f t="shared" si="28"/>
        <v>1</v>
      </c>
      <c r="BO50" s="154">
        <f t="shared" si="28"/>
        <v>1</v>
      </c>
      <c r="BP50" s="154">
        <f t="shared" si="28"/>
        <v>1</v>
      </c>
      <c r="BQ50" s="154">
        <f t="shared" si="28"/>
        <v>1</v>
      </c>
      <c r="BR50" s="154">
        <f t="shared" si="28"/>
        <v>1</v>
      </c>
      <c r="BS50" s="154">
        <f t="shared" si="28"/>
        <v>1</v>
      </c>
      <c r="BT50" s="154">
        <f t="shared" si="28"/>
        <v>1</v>
      </c>
      <c r="BU50" s="154">
        <f t="shared" si="28"/>
        <v>1</v>
      </c>
      <c r="BV50" s="154">
        <f t="shared" si="28"/>
        <v>1</v>
      </c>
      <c r="BW50" s="154">
        <f t="shared" si="20"/>
        <v>1</v>
      </c>
      <c r="BX50" s="154">
        <f t="shared" si="20"/>
        <v>1</v>
      </c>
      <c r="BY50" s="154">
        <f t="shared" si="20"/>
        <v>1</v>
      </c>
      <c r="BZ50" s="154">
        <f t="shared" si="20"/>
        <v>1</v>
      </c>
      <c r="CA50" s="154">
        <f t="shared" si="20"/>
        <v>1</v>
      </c>
      <c r="CB50" s="154">
        <f t="shared" si="20"/>
        <v>1</v>
      </c>
      <c r="CC50" s="154">
        <f t="shared" si="20"/>
        <v>1</v>
      </c>
      <c r="CD50" s="154">
        <f t="shared" si="20"/>
        <v>1</v>
      </c>
      <c r="CE50" s="154">
        <f t="shared" si="20"/>
        <v>0</v>
      </c>
      <c r="CF50" s="154">
        <f t="shared" si="20"/>
        <v>0</v>
      </c>
      <c r="CG50" s="154">
        <f t="shared" si="20"/>
        <v>0</v>
      </c>
      <c r="CH50" s="154">
        <f t="shared" si="20"/>
        <v>0</v>
      </c>
      <c r="CI50" s="154">
        <f t="shared" si="20"/>
        <v>0</v>
      </c>
      <c r="CJ50" s="154">
        <f t="shared" si="20"/>
        <v>0</v>
      </c>
      <c r="CK50" s="154">
        <f t="shared" si="20"/>
        <v>0</v>
      </c>
      <c r="CL50" s="154">
        <f t="shared" si="20"/>
        <v>0</v>
      </c>
      <c r="CM50" s="154">
        <f t="shared" si="20"/>
        <v>0</v>
      </c>
      <c r="CN50" s="154">
        <f t="shared" si="20"/>
        <v>0</v>
      </c>
      <c r="CO50" s="154">
        <f t="shared" si="20"/>
        <v>0</v>
      </c>
      <c r="CP50" s="154">
        <f t="shared" si="20"/>
        <v>0</v>
      </c>
      <c r="CQ50" s="154">
        <f t="shared" si="20"/>
        <v>0</v>
      </c>
      <c r="CR50" s="154">
        <f t="shared" si="20"/>
        <v>0</v>
      </c>
      <c r="CS50" s="154">
        <f t="shared" si="20"/>
        <v>0</v>
      </c>
      <c r="CT50" s="154">
        <f t="shared" si="20"/>
        <v>0</v>
      </c>
      <c r="CU50" s="154">
        <f t="shared" si="20"/>
        <v>0</v>
      </c>
      <c r="CV50" s="154">
        <f t="shared" si="20"/>
        <v>0</v>
      </c>
      <c r="CW50" s="154">
        <f t="shared" si="20"/>
        <v>0</v>
      </c>
      <c r="CX50" s="154">
        <f t="shared" si="20"/>
        <v>0</v>
      </c>
      <c r="CY50" s="154">
        <f t="shared" si="20"/>
        <v>0</v>
      </c>
      <c r="CZ50" s="154">
        <f t="shared" si="20"/>
        <v>0</v>
      </c>
      <c r="DA50" s="154">
        <f t="shared" si="20"/>
        <v>0</v>
      </c>
      <c r="DB50" s="154">
        <f t="shared" si="20"/>
        <v>0</v>
      </c>
      <c r="DC50" s="154">
        <f t="shared" si="20"/>
        <v>0</v>
      </c>
      <c r="DD50" s="154">
        <f t="shared" si="20"/>
        <v>0</v>
      </c>
      <c r="DE50" s="154">
        <f t="shared" si="20"/>
        <v>0</v>
      </c>
      <c r="DF50" s="154">
        <f t="shared" si="20"/>
        <v>0</v>
      </c>
      <c r="DG50" s="154">
        <f t="shared" si="20"/>
        <v>0</v>
      </c>
      <c r="DH50" s="154">
        <f t="shared" si="20"/>
        <v>0</v>
      </c>
      <c r="DI50" s="154">
        <f t="shared" si="20"/>
        <v>0</v>
      </c>
      <c r="DJ50" s="154">
        <f t="shared" si="20"/>
        <v>0</v>
      </c>
      <c r="DK50" s="154">
        <f t="shared" si="20"/>
        <v>0</v>
      </c>
      <c r="DL50" s="154">
        <f t="shared" si="20"/>
        <v>0</v>
      </c>
      <c r="DM50" s="154">
        <f t="shared" si="20"/>
        <v>0</v>
      </c>
      <c r="DN50" s="154">
        <f t="shared" si="20"/>
        <v>0</v>
      </c>
      <c r="DO50" s="154">
        <f t="shared" si="20"/>
        <v>0</v>
      </c>
      <c r="DP50" s="154">
        <f t="shared" si="20"/>
        <v>0</v>
      </c>
      <c r="DQ50" s="154">
        <f t="shared" si="20"/>
        <v>0</v>
      </c>
      <c r="DR50" s="154">
        <f t="shared" si="20"/>
        <v>0</v>
      </c>
      <c r="DS50" s="154">
        <f t="shared" si="20"/>
        <v>0</v>
      </c>
      <c r="DT50" s="154">
        <f t="shared" si="20"/>
        <v>0</v>
      </c>
      <c r="DU50" s="154">
        <f t="shared" si="20"/>
        <v>0</v>
      </c>
      <c r="DV50" s="154">
        <f t="shared" si="20"/>
        <v>0</v>
      </c>
      <c r="DW50" s="154">
        <f t="shared" si="20"/>
        <v>0</v>
      </c>
      <c r="DX50" s="154">
        <f t="shared" si="20"/>
        <v>0</v>
      </c>
      <c r="DY50" s="154">
        <f t="shared" si="20"/>
        <v>0</v>
      </c>
      <c r="DZ50" s="154">
        <f t="shared" si="20"/>
        <v>0</v>
      </c>
      <c r="EA50" s="154">
        <f t="shared" si="20"/>
        <v>0</v>
      </c>
      <c r="EB50" s="154">
        <f t="shared" si="20"/>
        <v>0</v>
      </c>
      <c r="EC50" s="154">
        <f t="shared" si="20"/>
        <v>0</v>
      </c>
      <c r="ED50" s="154">
        <f t="shared" si="20"/>
        <v>0</v>
      </c>
      <c r="EE50" s="154">
        <f t="shared" si="20"/>
        <v>0</v>
      </c>
      <c r="EF50" s="154">
        <f t="shared" si="20"/>
        <v>0</v>
      </c>
      <c r="EG50" s="154">
        <f t="shared" si="20"/>
        <v>0</v>
      </c>
      <c r="EH50" s="154">
        <f t="shared" ref="EH50:GS54" si="29">IF(AND(EH$46&gt;=$G50,EH$46&lt;=$H50),$D50,0)</f>
        <v>0</v>
      </c>
      <c r="EI50" s="154">
        <f t="shared" si="29"/>
        <v>0</v>
      </c>
      <c r="EJ50" s="154">
        <f t="shared" si="29"/>
        <v>0</v>
      </c>
      <c r="EK50" s="154">
        <f t="shared" si="29"/>
        <v>0</v>
      </c>
      <c r="EL50" s="154">
        <f t="shared" si="29"/>
        <v>0</v>
      </c>
      <c r="EM50" s="154">
        <f t="shared" si="29"/>
        <v>0</v>
      </c>
      <c r="EN50" s="154">
        <f t="shared" si="29"/>
        <v>0</v>
      </c>
      <c r="EO50" s="154">
        <f t="shared" si="29"/>
        <v>0</v>
      </c>
      <c r="EP50" s="154">
        <f t="shared" si="29"/>
        <v>0</v>
      </c>
      <c r="EQ50" s="154">
        <f t="shared" si="29"/>
        <v>0</v>
      </c>
      <c r="ER50" s="154">
        <f t="shared" si="29"/>
        <v>0</v>
      </c>
      <c r="ES50" s="154">
        <f t="shared" si="29"/>
        <v>0</v>
      </c>
      <c r="ET50" s="154">
        <f t="shared" si="29"/>
        <v>0</v>
      </c>
      <c r="EU50" s="154">
        <f t="shared" si="29"/>
        <v>0</v>
      </c>
      <c r="EV50" s="154">
        <f t="shared" si="29"/>
        <v>0</v>
      </c>
      <c r="EW50" s="154">
        <f t="shared" si="29"/>
        <v>0</v>
      </c>
      <c r="EX50" s="154">
        <f t="shared" si="29"/>
        <v>0</v>
      </c>
      <c r="EY50" s="154">
        <f t="shared" si="29"/>
        <v>0</v>
      </c>
      <c r="EZ50" s="154">
        <f t="shared" si="29"/>
        <v>0</v>
      </c>
      <c r="FA50" s="154">
        <f t="shared" si="29"/>
        <v>0</v>
      </c>
      <c r="FB50" s="154">
        <f t="shared" si="29"/>
        <v>0</v>
      </c>
      <c r="FC50" s="154">
        <f t="shared" si="29"/>
        <v>0</v>
      </c>
      <c r="FD50" s="154">
        <f t="shared" si="29"/>
        <v>0</v>
      </c>
      <c r="FE50" s="154">
        <f t="shared" si="29"/>
        <v>0</v>
      </c>
      <c r="FF50" s="154">
        <f t="shared" si="29"/>
        <v>0</v>
      </c>
      <c r="FG50" s="154">
        <f t="shared" si="29"/>
        <v>0</v>
      </c>
      <c r="FH50" s="154">
        <f t="shared" si="29"/>
        <v>0</v>
      </c>
      <c r="FI50" s="154">
        <f t="shared" si="29"/>
        <v>0</v>
      </c>
      <c r="FJ50" s="154">
        <f t="shared" si="29"/>
        <v>0</v>
      </c>
      <c r="FK50" s="154">
        <f t="shared" si="29"/>
        <v>0</v>
      </c>
      <c r="FL50" s="154">
        <f t="shared" si="29"/>
        <v>0</v>
      </c>
      <c r="FM50" s="154">
        <f t="shared" si="29"/>
        <v>0</v>
      </c>
      <c r="FN50" s="154">
        <f t="shared" si="29"/>
        <v>0</v>
      </c>
      <c r="FO50" s="154">
        <f t="shared" si="29"/>
        <v>0</v>
      </c>
      <c r="FP50" s="154">
        <f t="shared" si="29"/>
        <v>0</v>
      </c>
      <c r="FQ50" s="154">
        <f t="shared" si="29"/>
        <v>0</v>
      </c>
      <c r="FR50" s="154">
        <f t="shared" si="29"/>
        <v>0</v>
      </c>
      <c r="FS50" s="154">
        <f t="shared" si="29"/>
        <v>0</v>
      </c>
      <c r="FT50" s="154">
        <f t="shared" si="29"/>
        <v>0</v>
      </c>
      <c r="FU50" s="154">
        <f t="shared" si="29"/>
        <v>0</v>
      </c>
      <c r="FV50" s="154">
        <f t="shared" si="29"/>
        <v>0</v>
      </c>
      <c r="FW50" s="154">
        <f t="shared" si="29"/>
        <v>0</v>
      </c>
      <c r="FX50" s="154">
        <f t="shared" si="29"/>
        <v>0</v>
      </c>
      <c r="FY50" s="154">
        <f t="shared" si="29"/>
        <v>0</v>
      </c>
      <c r="FZ50" s="154">
        <f t="shared" si="29"/>
        <v>0</v>
      </c>
      <c r="GA50" s="154">
        <f t="shared" si="29"/>
        <v>0</v>
      </c>
      <c r="GB50" s="154">
        <f t="shared" si="29"/>
        <v>0</v>
      </c>
      <c r="GC50" s="154">
        <f t="shared" si="29"/>
        <v>0</v>
      </c>
      <c r="GD50" s="154">
        <f t="shared" si="29"/>
        <v>0</v>
      </c>
      <c r="GE50" s="154">
        <f t="shared" si="29"/>
        <v>0</v>
      </c>
      <c r="GF50" s="154">
        <f t="shared" si="29"/>
        <v>0</v>
      </c>
      <c r="GG50" s="154">
        <f t="shared" si="29"/>
        <v>0</v>
      </c>
      <c r="GH50" s="154">
        <f t="shared" si="29"/>
        <v>0</v>
      </c>
      <c r="GI50" s="154">
        <f t="shared" si="29"/>
        <v>0</v>
      </c>
      <c r="GJ50" s="154">
        <f t="shared" si="29"/>
        <v>0</v>
      </c>
      <c r="GK50" s="154">
        <f t="shared" si="29"/>
        <v>0</v>
      </c>
      <c r="GL50" s="154">
        <f t="shared" si="29"/>
        <v>0</v>
      </c>
      <c r="GM50" s="154">
        <f t="shared" si="29"/>
        <v>0</v>
      </c>
      <c r="GN50" s="154">
        <f t="shared" si="29"/>
        <v>0</v>
      </c>
      <c r="GO50" s="154">
        <f t="shared" si="29"/>
        <v>0</v>
      </c>
      <c r="GP50" s="154">
        <f t="shared" si="29"/>
        <v>0</v>
      </c>
      <c r="GQ50" s="154">
        <f t="shared" si="29"/>
        <v>0</v>
      </c>
      <c r="GR50" s="154">
        <f t="shared" si="29"/>
        <v>0</v>
      </c>
      <c r="GS50" s="154">
        <f t="shared" si="29"/>
        <v>0</v>
      </c>
      <c r="GT50" s="154">
        <f t="shared" si="21"/>
        <v>0</v>
      </c>
      <c r="GU50" s="154">
        <f t="shared" si="22"/>
        <v>0</v>
      </c>
      <c r="GV50" s="154">
        <f t="shared" si="22"/>
        <v>0</v>
      </c>
      <c r="GW50" s="154">
        <f t="shared" si="22"/>
        <v>0</v>
      </c>
      <c r="GX50" s="154">
        <f t="shared" si="22"/>
        <v>0</v>
      </c>
      <c r="GY50" s="154">
        <f t="shared" si="22"/>
        <v>0</v>
      </c>
      <c r="GZ50" s="154">
        <f t="shared" si="22"/>
        <v>0</v>
      </c>
      <c r="HA50" s="154">
        <f t="shared" si="22"/>
        <v>0</v>
      </c>
      <c r="HB50" s="154">
        <f t="shared" si="22"/>
        <v>0</v>
      </c>
      <c r="HC50" s="154">
        <f t="shared" si="22"/>
        <v>0</v>
      </c>
      <c r="HD50" s="154">
        <f t="shared" si="22"/>
        <v>0</v>
      </c>
      <c r="HE50" s="154">
        <f t="shared" si="22"/>
        <v>0</v>
      </c>
      <c r="HF50" s="154">
        <f t="shared" si="22"/>
        <v>0</v>
      </c>
      <c r="HG50" s="154">
        <f t="shared" si="22"/>
        <v>0</v>
      </c>
      <c r="HH50" s="154">
        <f t="shared" si="22"/>
        <v>0</v>
      </c>
      <c r="HI50" s="154">
        <f t="shared" si="22"/>
        <v>0</v>
      </c>
      <c r="HJ50" s="154">
        <f t="shared" si="22"/>
        <v>0</v>
      </c>
      <c r="HK50" s="154">
        <f t="shared" si="22"/>
        <v>0</v>
      </c>
      <c r="HL50" s="154">
        <f t="shared" si="22"/>
        <v>0</v>
      </c>
      <c r="HM50" s="154">
        <f t="shared" si="22"/>
        <v>0</v>
      </c>
      <c r="HN50" s="154">
        <f t="shared" si="22"/>
        <v>0</v>
      </c>
      <c r="HO50" s="154">
        <f t="shared" si="22"/>
        <v>0</v>
      </c>
      <c r="HP50" s="154">
        <f t="shared" si="22"/>
        <v>0</v>
      </c>
      <c r="HQ50" s="154">
        <f t="shared" si="22"/>
        <v>0</v>
      </c>
      <c r="HR50" s="154">
        <f t="shared" si="22"/>
        <v>0</v>
      </c>
      <c r="HS50" s="154">
        <f t="shared" si="22"/>
        <v>0</v>
      </c>
      <c r="HT50" s="154">
        <f t="shared" si="22"/>
        <v>0</v>
      </c>
      <c r="HU50" s="154">
        <f t="shared" si="22"/>
        <v>0</v>
      </c>
      <c r="HV50" s="154">
        <f t="shared" si="22"/>
        <v>0</v>
      </c>
      <c r="HW50" s="154">
        <f t="shared" si="22"/>
        <v>0</v>
      </c>
      <c r="HX50" s="154">
        <f t="shared" si="22"/>
        <v>0</v>
      </c>
      <c r="HY50" s="154">
        <f t="shared" si="22"/>
        <v>0</v>
      </c>
      <c r="HZ50" s="154">
        <f t="shared" si="22"/>
        <v>0</v>
      </c>
      <c r="IA50" s="154">
        <f t="shared" si="22"/>
        <v>0</v>
      </c>
      <c r="IB50" s="154">
        <f t="shared" si="22"/>
        <v>0</v>
      </c>
      <c r="IC50" s="154">
        <f t="shared" si="22"/>
        <v>0</v>
      </c>
      <c r="ID50" s="154">
        <f t="shared" si="22"/>
        <v>0</v>
      </c>
      <c r="IE50" s="154">
        <f t="shared" si="22"/>
        <v>0</v>
      </c>
      <c r="IF50" s="154">
        <f t="shared" si="22"/>
        <v>0</v>
      </c>
      <c r="IG50" s="154">
        <f t="shared" si="22"/>
        <v>0</v>
      </c>
      <c r="IH50" s="154">
        <f t="shared" si="22"/>
        <v>0</v>
      </c>
      <c r="II50" s="154">
        <f t="shared" si="22"/>
        <v>0</v>
      </c>
      <c r="IJ50" s="154">
        <f t="shared" si="22"/>
        <v>0</v>
      </c>
      <c r="IK50" s="154">
        <f t="shared" si="22"/>
        <v>0</v>
      </c>
      <c r="IL50" s="154">
        <f t="shared" si="22"/>
        <v>0</v>
      </c>
      <c r="IM50" s="154">
        <f t="shared" si="22"/>
        <v>0</v>
      </c>
      <c r="IN50" s="154">
        <f t="shared" si="22"/>
        <v>0</v>
      </c>
      <c r="IO50" s="154">
        <f t="shared" si="22"/>
        <v>0</v>
      </c>
      <c r="IP50" s="154">
        <f t="shared" si="22"/>
        <v>0</v>
      </c>
      <c r="IQ50" s="154">
        <f t="shared" si="22"/>
        <v>0</v>
      </c>
      <c r="IR50" s="154">
        <f t="shared" si="22"/>
        <v>0</v>
      </c>
      <c r="IS50" s="154">
        <f t="shared" si="22"/>
        <v>0</v>
      </c>
      <c r="IT50" s="154">
        <f t="shared" si="22"/>
        <v>0</v>
      </c>
      <c r="IU50" s="154">
        <f t="shared" si="22"/>
        <v>0</v>
      </c>
      <c r="IV50" s="154">
        <f t="shared" si="22"/>
        <v>0</v>
      </c>
      <c r="IW50" s="154">
        <f t="shared" si="22"/>
        <v>0</v>
      </c>
      <c r="IX50" s="154">
        <f t="shared" si="22"/>
        <v>0</v>
      </c>
      <c r="IY50" s="154">
        <f t="shared" si="22"/>
        <v>0</v>
      </c>
      <c r="IZ50" s="154">
        <f t="shared" si="22"/>
        <v>0</v>
      </c>
      <c r="JA50" s="154">
        <f t="shared" si="22"/>
        <v>0</v>
      </c>
      <c r="JB50" s="154">
        <f t="shared" si="22"/>
        <v>0</v>
      </c>
      <c r="JC50" s="154">
        <f t="shared" si="22"/>
        <v>0</v>
      </c>
      <c r="JD50" s="154">
        <f t="shared" si="22"/>
        <v>0</v>
      </c>
      <c r="JE50" s="154">
        <f t="shared" si="22"/>
        <v>0</v>
      </c>
      <c r="JF50" s="154">
        <f t="shared" ref="JF50:LQ54" si="30">IF(AND(JF$46&gt;=$G50,JF$46&lt;=$H50),$D50,0)</f>
        <v>0</v>
      </c>
      <c r="JG50" s="154">
        <f t="shared" si="30"/>
        <v>0</v>
      </c>
      <c r="JH50" s="154">
        <f t="shared" si="30"/>
        <v>0</v>
      </c>
      <c r="JI50" s="154">
        <f t="shared" si="30"/>
        <v>0</v>
      </c>
      <c r="JJ50" s="154">
        <f t="shared" si="30"/>
        <v>0</v>
      </c>
      <c r="JK50" s="154">
        <f t="shared" si="30"/>
        <v>0</v>
      </c>
      <c r="JL50" s="154">
        <f t="shared" si="30"/>
        <v>0</v>
      </c>
      <c r="JM50" s="154">
        <f t="shared" si="30"/>
        <v>0</v>
      </c>
      <c r="JN50" s="154">
        <f t="shared" si="30"/>
        <v>0</v>
      </c>
      <c r="JO50" s="154">
        <f t="shared" si="30"/>
        <v>0</v>
      </c>
      <c r="JP50" s="154">
        <f t="shared" si="30"/>
        <v>0</v>
      </c>
      <c r="JQ50" s="154">
        <f t="shared" si="30"/>
        <v>0</v>
      </c>
      <c r="JR50" s="154">
        <f t="shared" si="30"/>
        <v>0</v>
      </c>
      <c r="JS50" s="154">
        <f t="shared" si="30"/>
        <v>0</v>
      </c>
      <c r="JT50" s="154">
        <f t="shared" si="30"/>
        <v>0</v>
      </c>
      <c r="JU50" s="154">
        <f t="shared" si="30"/>
        <v>0</v>
      </c>
      <c r="JV50" s="154">
        <f t="shared" si="30"/>
        <v>0</v>
      </c>
      <c r="JW50" s="154">
        <f t="shared" si="30"/>
        <v>0</v>
      </c>
      <c r="JX50" s="154">
        <f t="shared" si="30"/>
        <v>0</v>
      </c>
      <c r="JY50" s="154">
        <f t="shared" si="30"/>
        <v>0</v>
      </c>
      <c r="JZ50" s="154">
        <f t="shared" si="30"/>
        <v>0</v>
      </c>
      <c r="KA50" s="154">
        <f t="shared" si="30"/>
        <v>0</v>
      </c>
      <c r="KB50" s="154">
        <f t="shared" si="30"/>
        <v>0</v>
      </c>
      <c r="KC50" s="154">
        <f t="shared" si="30"/>
        <v>0</v>
      </c>
      <c r="KD50" s="154">
        <f t="shared" si="30"/>
        <v>0</v>
      </c>
      <c r="KE50" s="154">
        <f t="shared" si="30"/>
        <v>0</v>
      </c>
      <c r="KF50" s="154">
        <f t="shared" si="30"/>
        <v>0</v>
      </c>
      <c r="KG50" s="154">
        <f t="shared" si="30"/>
        <v>0</v>
      </c>
      <c r="KH50" s="154">
        <f t="shared" si="30"/>
        <v>0</v>
      </c>
      <c r="KI50" s="154">
        <f t="shared" si="30"/>
        <v>0</v>
      </c>
      <c r="KJ50" s="154">
        <f t="shared" si="30"/>
        <v>0</v>
      </c>
      <c r="KK50" s="154">
        <f t="shared" si="30"/>
        <v>0</v>
      </c>
      <c r="KL50" s="154">
        <f t="shared" si="30"/>
        <v>0</v>
      </c>
      <c r="KM50" s="154">
        <f t="shared" si="30"/>
        <v>0</v>
      </c>
      <c r="KN50" s="154">
        <f t="shared" si="30"/>
        <v>0</v>
      </c>
      <c r="KO50" s="154">
        <f t="shared" si="30"/>
        <v>0</v>
      </c>
      <c r="KP50" s="154">
        <f t="shared" si="30"/>
        <v>0</v>
      </c>
      <c r="KQ50" s="154">
        <f t="shared" si="30"/>
        <v>0</v>
      </c>
      <c r="KR50" s="154">
        <f t="shared" si="30"/>
        <v>0</v>
      </c>
      <c r="KS50" s="154">
        <f t="shared" si="30"/>
        <v>0</v>
      </c>
      <c r="KT50" s="154">
        <f t="shared" si="30"/>
        <v>0</v>
      </c>
      <c r="KU50" s="154">
        <f t="shared" si="30"/>
        <v>0</v>
      </c>
      <c r="KV50" s="154">
        <f t="shared" si="30"/>
        <v>0</v>
      </c>
      <c r="KW50" s="154">
        <f t="shared" si="30"/>
        <v>0</v>
      </c>
      <c r="KX50" s="154">
        <f t="shared" si="30"/>
        <v>0</v>
      </c>
      <c r="KY50" s="154">
        <f t="shared" si="30"/>
        <v>0</v>
      </c>
      <c r="KZ50" s="154">
        <f t="shared" si="30"/>
        <v>0</v>
      </c>
      <c r="LA50" s="154">
        <f t="shared" si="30"/>
        <v>0</v>
      </c>
      <c r="LB50" s="154">
        <f t="shared" si="30"/>
        <v>0</v>
      </c>
      <c r="LC50" s="154">
        <f t="shared" si="30"/>
        <v>0</v>
      </c>
      <c r="LD50" s="154">
        <f t="shared" si="30"/>
        <v>0</v>
      </c>
      <c r="LE50" s="154">
        <f t="shared" si="30"/>
        <v>0</v>
      </c>
      <c r="LF50" s="154">
        <f t="shared" si="30"/>
        <v>0</v>
      </c>
      <c r="LG50" s="154">
        <f t="shared" si="30"/>
        <v>0</v>
      </c>
      <c r="LH50" s="154">
        <f t="shared" si="30"/>
        <v>0</v>
      </c>
      <c r="LI50" s="154">
        <f t="shared" si="30"/>
        <v>0</v>
      </c>
      <c r="LJ50" s="154">
        <f t="shared" si="30"/>
        <v>0</v>
      </c>
      <c r="LK50" s="154">
        <f t="shared" si="30"/>
        <v>0</v>
      </c>
      <c r="LL50" s="154">
        <f t="shared" si="30"/>
        <v>0</v>
      </c>
      <c r="LM50" s="154">
        <f t="shared" si="30"/>
        <v>0</v>
      </c>
      <c r="LN50" s="154">
        <f t="shared" si="30"/>
        <v>0</v>
      </c>
      <c r="LO50" s="154">
        <f t="shared" si="30"/>
        <v>0</v>
      </c>
      <c r="LP50" s="154">
        <f t="shared" si="30"/>
        <v>0</v>
      </c>
      <c r="LQ50" s="154">
        <f t="shared" si="30"/>
        <v>0</v>
      </c>
      <c r="LR50" s="154">
        <f t="shared" si="23"/>
        <v>0</v>
      </c>
      <c r="LS50" s="154">
        <f t="shared" si="24"/>
        <v>0</v>
      </c>
      <c r="LT50" s="154">
        <f t="shared" si="24"/>
        <v>0</v>
      </c>
      <c r="LU50" s="154">
        <f t="shared" si="24"/>
        <v>0</v>
      </c>
      <c r="LV50" s="154">
        <f t="shared" si="24"/>
        <v>0</v>
      </c>
      <c r="LW50" s="154">
        <f t="shared" si="24"/>
        <v>0</v>
      </c>
      <c r="LX50" s="154">
        <f t="shared" si="24"/>
        <v>0</v>
      </c>
      <c r="LY50" s="154">
        <f t="shared" si="24"/>
        <v>0</v>
      </c>
      <c r="LZ50" s="154">
        <f t="shared" si="24"/>
        <v>0</v>
      </c>
      <c r="MA50" s="154">
        <f t="shared" si="24"/>
        <v>0</v>
      </c>
      <c r="MB50" s="154">
        <f t="shared" si="24"/>
        <v>0</v>
      </c>
      <c r="MC50" s="154">
        <f t="shared" si="24"/>
        <v>0</v>
      </c>
      <c r="MD50" s="154">
        <f t="shared" si="24"/>
        <v>0</v>
      </c>
      <c r="ME50" s="154">
        <f t="shared" si="24"/>
        <v>0</v>
      </c>
      <c r="MF50" s="154">
        <f t="shared" si="24"/>
        <v>0</v>
      </c>
      <c r="MG50" s="154">
        <f t="shared" si="24"/>
        <v>0</v>
      </c>
      <c r="MH50" s="154">
        <f t="shared" si="24"/>
        <v>0</v>
      </c>
      <c r="MI50" s="154">
        <f t="shared" si="24"/>
        <v>0</v>
      </c>
      <c r="MJ50" s="154">
        <f t="shared" si="24"/>
        <v>0</v>
      </c>
      <c r="MK50" s="154">
        <f t="shared" si="24"/>
        <v>0</v>
      </c>
      <c r="ML50" s="154">
        <f t="shared" si="24"/>
        <v>0</v>
      </c>
      <c r="MM50" s="154">
        <f t="shared" si="24"/>
        <v>0</v>
      </c>
      <c r="MN50" s="154">
        <f t="shared" si="24"/>
        <v>0</v>
      </c>
      <c r="MO50" s="154">
        <f t="shared" si="24"/>
        <v>0</v>
      </c>
      <c r="MP50" s="154">
        <f t="shared" si="24"/>
        <v>0</v>
      </c>
      <c r="MQ50" s="154">
        <f t="shared" si="24"/>
        <v>0</v>
      </c>
      <c r="MR50" s="154">
        <f t="shared" si="24"/>
        <v>0</v>
      </c>
      <c r="MS50" s="154">
        <f t="shared" si="24"/>
        <v>0</v>
      </c>
      <c r="MT50" s="154">
        <f t="shared" si="24"/>
        <v>0</v>
      </c>
      <c r="MU50" s="154">
        <f t="shared" si="24"/>
        <v>0</v>
      </c>
      <c r="MV50" s="154">
        <f t="shared" si="24"/>
        <v>0</v>
      </c>
      <c r="MW50" s="154">
        <f t="shared" si="24"/>
        <v>0</v>
      </c>
      <c r="MX50" s="154">
        <f t="shared" si="24"/>
        <v>0</v>
      </c>
      <c r="MY50" s="154">
        <f t="shared" si="24"/>
        <v>0</v>
      </c>
      <c r="MZ50" s="154">
        <f t="shared" si="24"/>
        <v>0</v>
      </c>
      <c r="NA50" s="154">
        <f t="shared" si="24"/>
        <v>0</v>
      </c>
      <c r="NB50" s="154">
        <f t="shared" si="24"/>
        <v>0</v>
      </c>
      <c r="NC50" s="154">
        <f t="shared" si="24"/>
        <v>0</v>
      </c>
      <c r="ND50" s="154">
        <f t="shared" si="24"/>
        <v>0</v>
      </c>
      <c r="NE50" s="154">
        <f t="shared" si="24"/>
        <v>0</v>
      </c>
      <c r="NF50" s="154">
        <f t="shared" si="24"/>
        <v>0</v>
      </c>
    </row>
    <row r="51" spans="2:370" s="154" customFormat="1" x14ac:dyDescent="0.25">
      <c r="B51" s="154">
        <v>5</v>
      </c>
      <c r="C51" s="154" t="str">
        <f>C17</f>
        <v>Monitoring and Analyzing Energy Use</v>
      </c>
      <c r="D51" s="156">
        <f>F17</f>
        <v>0.58333333333333337</v>
      </c>
      <c r="E51" s="154">
        <v>1</v>
      </c>
      <c r="F51" s="154">
        <f t="shared" si="25"/>
        <v>0.05</v>
      </c>
      <c r="G51" s="154">
        <f t="shared" si="26"/>
        <v>72</v>
      </c>
      <c r="H51" s="154">
        <f>360*SUM(F47:F51)</f>
        <v>90</v>
      </c>
      <c r="J51" s="154">
        <f t="shared" si="18"/>
        <v>0</v>
      </c>
      <c r="K51" s="154">
        <f t="shared" si="28"/>
        <v>0</v>
      </c>
      <c r="L51" s="154">
        <f t="shared" si="28"/>
        <v>0</v>
      </c>
      <c r="M51" s="154">
        <f t="shared" si="28"/>
        <v>0</v>
      </c>
      <c r="N51" s="154">
        <f t="shared" si="28"/>
        <v>0</v>
      </c>
      <c r="O51" s="154">
        <f t="shared" si="28"/>
        <v>0</v>
      </c>
      <c r="P51" s="154">
        <f t="shared" si="28"/>
        <v>0</v>
      </c>
      <c r="Q51" s="154">
        <f t="shared" si="28"/>
        <v>0</v>
      </c>
      <c r="R51" s="154">
        <f t="shared" si="28"/>
        <v>0</v>
      </c>
      <c r="S51" s="154">
        <f t="shared" si="28"/>
        <v>0</v>
      </c>
      <c r="T51" s="154">
        <f t="shared" si="28"/>
        <v>0</v>
      </c>
      <c r="U51" s="154">
        <f t="shared" si="28"/>
        <v>0</v>
      </c>
      <c r="V51" s="154">
        <f t="shared" si="28"/>
        <v>0</v>
      </c>
      <c r="W51" s="154">
        <f t="shared" si="28"/>
        <v>0</v>
      </c>
      <c r="X51" s="154">
        <f t="shared" si="28"/>
        <v>0</v>
      </c>
      <c r="Y51" s="154">
        <f t="shared" si="28"/>
        <v>0</v>
      </c>
      <c r="Z51" s="154">
        <f t="shared" si="28"/>
        <v>0</v>
      </c>
      <c r="AA51" s="154">
        <f t="shared" si="28"/>
        <v>0</v>
      </c>
      <c r="AB51" s="154">
        <f t="shared" si="28"/>
        <v>0</v>
      </c>
      <c r="AC51" s="154">
        <f t="shared" si="28"/>
        <v>0</v>
      </c>
      <c r="AD51" s="154">
        <f t="shared" si="28"/>
        <v>0</v>
      </c>
      <c r="AE51" s="154">
        <f t="shared" si="28"/>
        <v>0</v>
      </c>
      <c r="AF51" s="154">
        <f t="shared" si="28"/>
        <v>0</v>
      </c>
      <c r="AG51" s="154">
        <f t="shared" si="28"/>
        <v>0</v>
      </c>
      <c r="AH51" s="154">
        <f t="shared" si="28"/>
        <v>0</v>
      </c>
      <c r="AI51" s="154">
        <f t="shared" si="28"/>
        <v>0</v>
      </c>
      <c r="AJ51" s="154">
        <f t="shared" si="28"/>
        <v>0</v>
      </c>
      <c r="AK51" s="154">
        <f t="shared" si="28"/>
        <v>0</v>
      </c>
      <c r="AL51" s="154">
        <f t="shared" si="28"/>
        <v>0</v>
      </c>
      <c r="AM51" s="154">
        <f t="shared" si="28"/>
        <v>0</v>
      </c>
      <c r="AN51" s="154">
        <f t="shared" si="28"/>
        <v>0</v>
      </c>
      <c r="AO51" s="154">
        <f t="shared" si="28"/>
        <v>0</v>
      </c>
      <c r="AP51" s="154">
        <f t="shared" si="28"/>
        <v>0</v>
      </c>
      <c r="AQ51" s="154">
        <f t="shared" si="28"/>
        <v>0</v>
      </c>
      <c r="AR51" s="154">
        <f t="shared" si="28"/>
        <v>0</v>
      </c>
      <c r="AS51" s="154">
        <f t="shared" si="28"/>
        <v>0</v>
      </c>
      <c r="AT51" s="154">
        <f t="shared" si="28"/>
        <v>0</v>
      </c>
      <c r="AU51" s="154">
        <f t="shared" si="28"/>
        <v>0</v>
      </c>
      <c r="AV51" s="154">
        <f t="shared" si="28"/>
        <v>0</v>
      </c>
      <c r="AW51" s="154">
        <f t="shared" si="28"/>
        <v>0</v>
      </c>
      <c r="AX51" s="154">
        <f t="shared" si="28"/>
        <v>0</v>
      </c>
      <c r="AY51" s="154">
        <f t="shared" si="28"/>
        <v>0</v>
      </c>
      <c r="AZ51" s="154">
        <f t="shared" si="28"/>
        <v>0</v>
      </c>
      <c r="BA51" s="154">
        <f t="shared" si="28"/>
        <v>0</v>
      </c>
      <c r="BB51" s="154">
        <f t="shared" si="28"/>
        <v>0</v>
      </c>
      <c r="BC51" s="154">
        <f t="shared" si="28"/>
        <v>0</v>
      </c>
      <c r="BD51" s="154">
        <f t="shared" si="28"/>
        <v>0</v>
      </c>
      <c r="BE51" s="154">
        <f t="shared" si="28"/>
        <v>0</v>
      </c>
      <c r="BF51" s="154">
        <f t="shared" si="28"/>
        <v>0</v>
      </c>
      <c r="BG51" s="154">
        <f t="shared" si="28"/>
        <v>0</v>
      </c>
      <c r="BH51" s="154">
        <f t="shared" si="28"/>
        <v>0</v>
      </c>
      <c r="BI51" s="154">
        <f t="shared" si="28"/>
        <v>0</v>
      </c>
      <c r="BJ51" s="154">
        <f t="shared" si="28"/>
        <v>0</v>
      </c>
      <c r="BK51" s="154">
        <f t="shared" si="28"/>
        <v>0</v>
      </c>
      <c r="BL51" s="154">
        <f t="shared" si="28"/>
        <v>0</v>
      </c>
      <c r="BM51" s="154">
        <f t="shared" si="28"/>
        <v>0</v>
      </c>
      <c r="BN51" s="154">
        <f t="shared" si="28"/>
        <v>0</v>
      </c>
      <c r="BO51" s="154">
        <f t="shared" si="28"/>
        <v>0</v>
      </c>
      <c r="BP51" s="154">
        <f t="shared" si="28"/>
        <v>0</v>
      </c>
      <c r="BQ51" s="154">
        <f t="shared" si="28"/>
        <v>0</v>
      </c>
      <c r="BR51" s="154">
        <f t="shared" si="28"/>
        <v>0</v>
      </c>
      <c r="BS51" s="154">
        <f t="shared" si="28"/>
        <v>0</v>
      </c>
      <c r="BT51" s="154">
        <f t="shared" si="28"/>
        <v>0</v>
      </c>
      <c r="BU51" s="154">
        <f t="shared" si="28"/>
        <v>0</v>
      </c>
      <c r="BV51" s="154">
        <f t="shared" si="28"/>
        <v>0</v>
      </c>
      <c r="BW51" s="154">
        <f t="shared" ref="BW51:EH66" si="31">IF(AND(BW$46&gt;=$G51,BW$46&lt;=$H51),$D51,0)</f>
        <v>0</v>
      </c>
      <c r="BX51" s="154">
        <f t="shared" si="31"/>
        <v>0</v>
      </c>
      <c r="BY51" s="154">
        <f t="shared" si="31"/>
        <v>0</v>
      </c>
      <c r="BZ51" s="154">
        <f t="shared" si="31"/>
        <v>0</v>
      </c>
      <c r="CA51" s="154">
        <f t="shared" si="31"/>
        <v>0</v>
      </c>
      <c r="CB51" s="154">
        <f t="shared" si="31"/>
        <v>0</v>
      </c>
      <c r="CC51" s="154">
        <f t="shared" si="31"/>
        <v>0</v>
      </c>
      <c r="CD51" s="154">
        <f t="shared" si="31"/>
        <v>0.58333333333333337</v>
      </c>
      <c r="CE51" s="154">
        <f t="shared" si="31"/>
        <v>0.58333333333333337</v>
      </c>
      <c r="CF51" s="154">
        <f t="shared" si="31"/>
        <v>0.58333333333333337</v>
      </c>
      <c r="CG51" s="154">
        <f t="shared" si="31"/>
        <v>0.58333333333333337</v>
      </c>
      <c r="CH51" s="154">
        <f t="shared" si="31"/>
        <v>0.58333333333333337</v>
      </c>
      <c r="CI51" s="154">
        <f t="shared" si="31"/>
        <v>0.58333333333333337</v>
      </c>
      <c r="CJ51" s="154">
        <f t="shared" si="31"/>
        <v>0.58333333333333337</v>
      </c>
      <c r="CK51" s="154">
        <f t="shared" si="31"/>
        <v>0.58333333333333337</v>
      </c>
      <c r="CL51" s="154">
        <f t="shared" si="31"/>
        <v>0.58333333333333337</v>
      </c>
      <c r="CM51" s="154">
        <f t="shared" si="31"/>
        <v>0.58333333333333337</v>
      </c>
      <c r="CN51" s="154">
        <f t="shared" si="31"/>
        <v>0.58333333333333337</v>
      </c>
      <c r="CO51" s="154">
        <f t="shared" si="31"/>
        <v>0.58333333333333337</v>
      </c>
      <c r="CP51" s="154">
        <f t="shared" si="31"/>
        <v>0.58333333333333337</v>
      </c>
      <c r="CQ51" s="154">
        <f t="shared" si="31"/>
        <v>0.58333333333333337</v>
      </c>
      <c r="CR51" s="154">
        <f t="shared" si="31"/>
        <v>0.58333333333333337</v>
      </c>
      <c r="CS51" s="154">
        <f t="shared" si="31"/>
        <v>0.58333333333333337</v>
      </c>
      <c r="CT51" s="154">
        <f t="shared" si="31"/>
        <v>0.58333333333333337</v>
      </c>
      <c r="CU51" s="154">
        <f t="shared" si="31"/>
        <v>0.58333333333333337</v>
      </c>
      <c r="CV51" s="154">
        <f t="shared" si="31"/>
        <v>0.58333333333333337</v>
      </c>
      <c r="CW51" s="154">
        <f t="shared" si="31"/>
        <v>0</v>
      </c>
      <c r="CX51" s="154">
        <f t="shared" si="31"/>
        <v>0</v>
      </c>
      <c r="CY51" s="154">
        <f t="shared" si="31"/>
        <v>0</v>
      </c>
      <c r="CZ51" s="154">
        <f t="shared" si="31"/>
        <v>0</v>
      </c>
      <c r="DA51" s="154">
        <f t="shared" si="31"/>
        <v>0</v>
      </c>
      <c r="DB51" s="154">
        <f t="shared" si="31"/>
        <v>0</v>
      </c>
      <c r="DC51" s="154">
        <f t="shared" si="31"/>
        <v>0</v>
      </c>
      <c r="DD51" s="154">
        <f t="shared" si="31"/>
        <v>0</v>
      </c>
      <c r="DE51" s="154">
        <f t="shared" si="31"/>
        <v>0</v>
      </c>
      <c r="DF51" s="154">
        <f t="shared" si="31"/>
        <v>0</v>
      </c>
      <c r="DG51" s="154">
        <f t="shared" si="31"/>
        <v>0</v>
      </c>
      <c r="DH51" s="154">
        <f t="shared" si="31"/>
        <v>0</v>
      </c>
      <c r="DI51" s="154">
        <f t="shared" si="31"/>
        <v>0</v>
      </c>
      <c r="DJ51" s="154">
        <f t="shared" si="31"/>
        <v>0</v>
      </c>
      <c r="DK51" s="154">
        <f t="shared" si="31"/>
        <v>0</v>
      </c>
      <c r="DL51" s="154">
        <f t="shared" si="31"/>
        <v>0</v>
      </c>
      <c r="DM51" s="154">
        <f t="shared" si="31"/>
        <v>0</v>
      </c>
      <c r="DN51" s="154">
        <f t="shared" si="31"/>
        <v>0</v>
      </c>
      <c r="DO51" s="154">
        <f t="shared" si="31"/>
        <v>0</v>
      </c>
      <c r="DP51" s="154">
        <f t="shared" si="31"/>
        <v>0</v>
      </c>
      <c r="DQ51" s="154">
        <f t="shared" si="31"/>
        <v>0</v>
      </c>
      <c r="DR51" s="154">
        <f t="shared" si="31"/>
        <v>0</v>
      </c>
      <c r="DS51" s="154">
        <f t="shared" si="31"/>
        <v>0</v>
      </c>
      <c r="DT51" s="154">
        <f t="shared" si="31"/>
        <v>0</v>
      </c>
      <c r="DU51" s="154">
        <f t="shared" si="31"/>
        <v>0</v>
      </c>
      <c r="DV51" s="154">
        <f t="shared" si="31"/>
        <v>0</v>
      </c>
      <c r="DW51" s="154">
        <f t="shared" si="31"/>
        <v>0</v>
      </c>
      <c r="DX51" s="154">
        <f t="shared" si="31"/>
        <v>0</v>
      </c>
      <c r="DY51" s="154">
        <f t="shared" si="31"/>
        <v>0</v>
      </c>
      <c r="DZ51" s="154">
        <f t="shared" si="31"/>
        <v>0</v>
      </c>
      <c r="EA51" s="154">
        <f t="shared" si="31"/>
        <v>0</v>
      </c>
      <c r="EB51" s="154">
        <f t="shared" si="31"/>
        <v>0</v>
      </c>
      <c r="EC51" s="154">
        <f t="shared" si="31"/>
        <v>0</v>
      </c>
      <c r="ED51" s="154">
        <f t="shared" si="31"/>
        <v>0</v>
      </c>
      <c r="EE51" s="154">
        <f t="shared" si="31"/>
        <v>0</v>
      </c>
      <c r="EF51" s="154">
        <f t="shared" si="31"/>
        <v>0</v>
      </c>
      <c r="EG51" s="154">
        <f t="shared" si="31"/>
        <v>0</v>
      </c>
      <c r="EH51" s="154">
        <f t="shared" si="31"/>
        <v>0</v>
      </c>
      <c r="EI51" s="154">
        <f t="shared" si="29"/>
        <v>0</v>
      </c>
      <c r="EJ51" s="154">
        <f t="shared" si="29"/>
        <v>0</v>
      </c>
      <c r="EK51" s="154">
        <f t="shared" si="29"/>
        <v>0</v>
      </c>
      <c r="EL51" s="154">
        <f t="shared" si="29"/>
        <v>0</v>
      </c>
      <c r="EM51" s="154">
        <f t="shared" si="29"/>
        <v>0</v>
      </c>
      <c r="EN51" s="154">
        <f t="shared" si="29"/>
        <v>0</v>
      </c>
      <c r="EO51" s="154">
        <f t="shared" si="29"/>
        <v>0</v>
      </c>
      <c r="EP51" s="154">
        <f t="shared" si="29"/>
        <v>0</v>
      </c>
      <c r="EQ51" s="154">
        <f t="shared" si="29"/>
        <v>0</v>
      </c>
      <c r="ER51" s="154">
        <f t="shared" si="29"/>
        <v>0</v>
      </c>
      <c r="ES51" s="154">
        <f t="shared" si="29"/>
        <v>0</v>
      </c>
      <c r="ET51" s="154">
        <f t="shared" si="29"/>
        <v>0</v>
      </c>
      <c r="EU51" s="154">
        <f t="shared" si="29"/>
        <v>0</v>
      </c>
      <c r="EV51" s="154">
        <f t="shared" si="29"/>
        <v>0</v>
      </c>
      <c r="EW51" s="154">
        <f t="shared" si="29"/>
        <v>0</v>
      </c>
      <c r="EX51" s="154">
        <f t="shared" si="29"/>
        <v>0</v>
      </c>
      <c r="EY51" s="154">
        <f t="shared" si="29"/>
        <v>0</v>
      </c>
      <c r="EZ51" s="154">
        <f t="shared" si="29"/>
        <v>0</v>
      </c>
      <c r="FA51" s="154">
        <f t="shared" si="29"/>
        <v>0</v>
      </c>
      <c r="FB51" s="154">
        <f t="shared" si="29"/>
        <v>0</v>
      </c>
      <c r="FC51" s="154">
        <f t="shared" si="29"/>
        <v>0</v>
      </c>
      <c r="FD51" s="154">
        <f t="shared" si="29"/>
        <v>0</v>
      </c>
      <c r="FE51" s="154">
        <f t="shared" si="29"/>
        <v>0</v>
      </c>
      <c r="FF51" s="154">
        <f t="shared" si="29"/>
        <v>0</v>
      </c>
      <c r="FG51" s="154">
        <f t="shared" si="29"/>
        <v>0</v>
      </c>
      <c r="FH51" s="154">
        <f t="shared" si="29"/>
        <v>0</v>
      </c>
      <c r="FI51" s="154">
        <f t="shared" si="29"/>
        <v>0</v>
      </c>
      <c r="FJ51" s="154">
        <f t="shared" si="29"/>
        <v>0</v>
      </c>
      <c r="FK51" s="154">
        <f t="shared" si="29"/>
        <v>0</v>
      </c>
      <c r="FL51" s="154">
        <f t="shared" si="29"/>
        <v>0</v>
      </c>
      <c r="FM51" s="154">
        <f t="shared" si="29"/>
        <v>0</v>
      </c>
      <c r="FN51" s="154">
        <f t="shared" si="29"/>
        <v>0</v>
      </c>
      <c r="FO51" s="154">
        <f t="shared" si="29"/>
        <v>0</v>
      </c>
      <c r="FP51" s="154">
        <f t="shared" si="29"/>
        <v>0</v>
      </c>
      <c r="FQ51" s="154">
        <f t="shared" si="29"/>
        <v>0</v>
      </c>
      <c r="FR51" s="154">
        <f t="shared" si="29"/>
        <v>0</v>
      </c>
      <c r="FS51" s="154">
        <f t="shared" si="29"/>
        <v>0</v>
      </c>
      <c r="FT51" s="154">
        <f t="shared" si="29"/>
        <v>0</v>
      </c>
      <c r="FU51" s="154">
        <f t="shared" si="29"/>
        <v>0</v>
      </c>
      <c r="FV51" s="154">
        <f t="shared" si="29"/>
        <v>0</v>
      </c>
      <c r="FW51" s="154">
        <f t="shared" si="29"/>
        <v>0</v>
      </c>
      <c r="FX51" s="154">
        <f t="shared" si="29"/>
        <v>0</v>
      </c>
      <c r="FY51" s="154">
        <f t="shared" si="29"/>
        <v>0</v>
      </c>
      <c r="FZ51" s="154">
        <f t="shared" si="29"/>
        <v>0</v>
      </c>
      <c r="GA51" s="154">
        <f t="shared" si="29"/>
        <v>0</v>
      </c>
      <c r="GB51" s="154">
        <f t="shared" si="29"/>
        <v>0</v>
      </c>
      <c r="GC51" s="154">
        <f t="shared" si="29"/>
        <v>0</v>
      </c>
      <c r="GD51" s="154">
        <f t="shared" si="29"/>
        <v>0</v>
      </c>
      <c r="GE51" s="154">
        <f t="shared" si="29"/>
        <v>0</v>
      </c>
      <c r="GF51" s="154">
        <f t="shared" si="29"/>
        <v>0</v>
      </c>
      <c r="GG51" s="154">
        <f t="shared" si="29"/>
        <v>0</v>
      </c>
      <c r="GH51" s="154">
        <f t="shared" si="29"/>
        <v>0</v>
      </c>
      <c r="GI51" s="154">
        <f t="shared" si="29"/>
        <v>0</v>
      </c>
      <c r="GJ51" s="154">
        <f t="shared" si="29"/>
        <v>0</v>
      </c>
      <c r="GK51" s="154">
        <f t="shared" si="29"/>
        <v>0</v>
      </c>
      <c r="GL51" s="154">
        <f t="shared" si="29"/>
        <v>0</v>
      </c>
      <c r="GM51" s="154">
        <f t="shared" si="29"/>
        <v>0</v>
      </c>
      <c r="GN51" s="154">
        <f t="shared" si="29"/>
        <v>0</v>
      </c>
      <c r="GO51" s="154">
        <f t="shared" si="29"/>
        <v>0</v>
      </c>
      <c r="GP51" s="154">
        <f t="shared" si="29"/>
        <v>0</v>
      </c>
      <c r="GQ51" s="154">
        <f t="shared" si="29"/>
        <v>0</v>
      </c>
      <c r="GR51" s="154">
        <f t="shared" si="29"/>
        <v>0</v>
      </c>
      <c r="GS51" s="154">
        <f t="shared" si="29"/>
        <v>0</v>
      </c>
      <c r="GT51" s="154">
        <f t="shared" si="21"/>
        <v>0</v>
      </c>
      <c r="GU51" s="154">
        <f t="shared" ref="GU51:JF55" si="32">IF(AND(GU$46&gt;=$G51,GU$46&lt;=$H51),$D51,0)</f>
        <v>0</v>
      </c>
      <c r="GV51" s="154">
        <f t="shared" si="32"/>
        <v>0</v>
      </c>
      <c r="GW51" s="154">
        <f t="shared" si="32"/>
        <v>0</v>
      </c>
      <c r="GX51" s="154">
        <f t="shared" si="32"/>
        <v>0</v>
      </c>
      <c r="GY51" s="154">
        <f t="shared" si="32"/>
        <v>0</v>
      </c>
      <c r="GZ51" s="154">
        <f t="shared" si="32"/>
        <v>0</v>
      </c>
      <c r="HA51" s="154">
        <f t="shared" si="32"/>
        <v>0</v>
      </c>
      <c r="HB51" s="154">
        <f t="shared" si="32"/>
        <v>0</v>
      </c>
      <c r="HC51" s="154">
        <f t="shared" si="32"/>
        <v>0</v>
      </c>
      <c r="HD51" s="154">
        <f t="shared" si="32"/>
        <v>0</v>
      </c>
      <c r="HE51" s="154">
        <f t="shared" si="32"/>
        <v>0</v>
      </c>
      <c r="HF51" s="154">
        <f t="shared" si="32"/>
        <v>0</v>
      </c>
      <c r="HG51" s="154">
        <f t="shared" si="32"/>
        <v>0</v>
      </c>
      <c r="HH51" s="154">
        <f t="shared" si="32"/>
        <v>0</v>
      </c>
      <c r="HI51" s="154">
        <f t="shared" si="32"/>
        <v>0</v>
      </c>
      <c r="HJ51" s="154">
        <f t="shared" si="32"/>
        <v>0</v>
      </c>
      <c r="HK51" s="154">
        <f t="shared" si="32"/>
        <v>0</v>
      </c>
      <c r="HL51" s="154">
        <f t="shared" si="32"/>
        <v>0</v>
      </c>
      <c r="HM51" s="154">
        <f t="shared" si="32"/>
        <v>0</v>
      </c>
      <c r="HN51" s="154">
        <f t="shared" si="32"/>
        <v>0</v>
      </c>
      <c r="HO51" s="154">
        <f t="shared" si="32"/>
        <v>0</v>
      </c>
      <c r="HP51" s="154">
        <f t="shared" si="32"/>
        <v>0</v>
      </c>
      <c r="HQ51" s="154">
        <f t="shared" si="32"/>
        <v>0</v>
      </c>
      <c r="HR51" s="154">
        <f t="shared" si="32"/>
        <v>0</v>
      </c>
      <c r="HS51" s="154">
        <f t="shared" si="32"/>
        <v>0</v>
      </c>
      <c r="HT51" s="154">
        <f t="shared" si="32"/>
        <v>0</v>
      </c>
      <c r="HU51" s="154">
        <f t="shared" si="32"/>
        <v>0</v>
      </c>
      <c r="HV51" s="154">
        <f t="shared" si="32"/>
        <v>0</v>
      </c>
      <c r="HW51" s="154">
        <f t="shared" si="32"/>
        <v>0</v>
      </c>
      <c r="HX51" s="154">
        <f t="shared" si="32"/>
        <v>0</v>
      </c>
      <c r="HY51" s="154">
        <f t="shared" si="32"/>
        <v>0</v>
      </c>
      <c r="HZ51" s="154">
        <f t="shared" si="32"/>
        <v>0</v>
      </c>
      <c r="IA51" s="154">
        <f t="shared" si="32"/>
        <v>0</v>
      </c>
      <c r="IB51" s="154">
        <f t="shared" si="32"/>
        <v>0</v>
      </c>
      <c r="IC51" s="154">
        <f t="shared" si="32"/>
        <v>0</v>
      </c>
      <c r="ID51" s="154">
        <f t="shared" si="32"/>
        <v>0</v>
      </c>
      <c r="IE51" s="154">
        <f t="shared" si="32"/>
        <v>0</v>
      </c>
      <c r="IF51" s="154">
        <f t="shared" si="32"/>
        <v>0</v>
      </c>
      <c r="IG51" s="154">
        <f t="shared" si="32"/>
        <v>0</v>
      </c>
      <c r="IH51" s="154">
        <f t="shared" si="32"/>
        <v>0</v>
      </c>
      <c r="II51" s="154">
        <f t="shared" si="32"/>
        <v>0</v>
      </c>
      <c r="IJ51" s="154">
        <f t="shared" si="32"/>
        <v>0</v>
      </c>
      <c r="IK51" s="154">
        <f t="shared" si="32"/>
        <v>0</v>
      </c>
      <c r="IL51" s="154">
        <f t="shared" si="32"/>
        <v>0</v>
      </c>
      <c r="IM51" s="154">
        <f t="shared" si="32"/>
        <v>0</v>
      </c>
      <c r="IN51" s="154">
        <f t="shared" si="32"/>
        <v>0</v>
      </c>
      <c r="IO51" s="154">
        <f t="shared" si="32"/>
        <v>0</v>
      </c>
      <c r="IP51" s="154">
        <f t="shared" si="32"/>
        <v>0</v>
      </c>
      <c r="IQ51" s="154">
        <f t="shared" si="32"/>
        <v>0</v>
      </c>
      <c r="IR51" s="154">
        <f t="shared" si="32"/>
        <v>0</v>
      </c>
      <c r="IS51" s="154">
        <f t="shared" si="32"/>
        <v>0</v>
      </c>
      <c r="IT51" s="154">
        <f t="shared" si="32"/>
        <v>0</v>
      </c>
      <c r="IU51" s="154">
        <f t="shared" si="32"/>
        <v>0</v>
      </c>
      <c r="IV51" s="154">
        <f t="shared" si="32"/>
        <v>0</v>
      </c>
      <c r="IW51" s="154">
        <f t="shared" si="32"/>
        <v>0</v>
      </c>
      <c r="IX51" s="154">
        <f t="shared" si="32"/>
        <v>0</v>
      </c>
      <c r="IY51" s="154">
        <f t="shared" si="32"/>
        <v>0</v>
      </c>
      <c r="IZ51" s="154">
        <f t="shared" si="32"/>
        <v>0</v>
      </c>
      <c r="JA51" s="154">
        <f t="shared" si="32"/>
        <v>0</v>
      </c>
      <c r="JB51" s="154">
        <f t="shared" si="32"/>
        <v>0</v>
      </c>
      <c r="JC51" s="154">
        <f t="shared" si="32"/>
        <v>0</v>
      </c>
      <c r="JD51" s="154">
        <f t="shared" si="32"/>
        <v>0</v>
      </c>
      <c r="JE51" s="154">
        <f t="shared" si="32"/>
        <v>0</v>
      </c>
      <c r="JF51" s="154">
        <f t="shared" si="32"/>
        <v>0</v>
      </c>
      <c r="JG51" s="154">
        <f t="shared" si="30"/>
        <v>0</v>
      </c>
      <c r="JH51" s="154">
        <f t="shared" si="30"/>
        <v>0</v>
      </c>
      <c r="JI51" s="154">
        <f t="shared" si="30"/>
        <v>0</v>
      </c>
      <c r="JJ51" s="154">
        <f t="shared" si="30"/>
        <v>0</v>
      </c>
      <c r="JK51" s="154">
        <f t="shared" si="30"/>
        <v>0</v>
      </c>
      <c r="JL51" s="154">
        <f t="shared" si="30"/>
        <v>0</v>
      </c>
      <c r="JM51" s="154">
        <f t="shared" si="30"/>
        <v>0</v>
      </c>
      <c r="JN51" s="154">
        <f t="shared" si="30"/>
        <v>0</v>
      </c>
      <c r="JO51" s="154">
        <f t="shared" si="30"/>
        <v>0</v>
      </c>
      <c r="JP51" s="154">
        <f t="shared" si="30"/>
        <v>0</v>
      </c>
      <c r="JQ51" s="154">
        <f t="shared" si="30"/>
        <v>0</v>
      </c>
      <c r="JR51" s="154">
        <f t="shared" si="30"/>
        <v>0</v>
      </c>
      <c r="JS51" s="154">
        <f t="shared" si="30"/>
        <v>0</v>
      </c>
      <c r="JT51" s="154">
        <f t="shared" si="30"/>
        <v>0</v>
      </c>
      <c r="JU51" s="154">
        <f t="shared" si="30"/>
        <v>0</v>
      </c>
      <c r="JV51" s="154">
        <f t="shared" si="30"/>
        <v>0</v>
      </c>
      <c r="JW51" s="154">
        <f t="shared" si="30"/>
        <v>0</v>
      </c>
      <c r="JX51" s="154">
        <f t="shared" si="30"/>
        <v>0</v>
      </c>
      <c r="JY51" s="154">
        <f t="shared" si="30"/>
        <v>0</v>
      </c>
      <c r="JZ51" s="154">
        <f t="shared" si="30"/>
        <v>0</v>
      </c>
      <c r="KA51" s="154">
        <f t="shared" si="30"/>
        <v>0</v>
      </c>
      <c r="KB51" s="154">
        <f t="shared" si="30"/>
        <v>0</v>
      </c>
      <c r="KC51" s="154">
        <f t="shared" si="30"/>
        <v>0</v>
      </c>
      <c r="KD51" s="154">
        <f t="shared" si="30"/>
        <v>0</v>
      </c>
      <c r="KE51" s="154">
        <f t="shared" si="30"/>
        <v>0</v>
      </c>
      <c r="KF51" s="154">
        <f t="shared" si="30"/>
        <v>0</v>
      </c>
      <c r="KG51" s="154">
        <f t="shared" si="30"/>
        <v>0</v>
      </c>
      <c r="KH51" s="154">
        <f t="shared" si="30"/>
        <v>0</v>
      </c>
      <c r="KI51" s="154">
        <f t="shared" si="30"/>
        <v>0</v>
      </c>
      <c r="KJ51" s="154">
        <f t="shared" si="30"/>
        <v>0</v>
      </c>
      <c r="KK51" s="154">
        <f t="shared" si="30"/>
        <v>0</v>
      </c>
      <c r="KL51" s="154">
        <f t="shared" si="30"/>
        <v>0</v>
      </c>
      <c r="KM51" s="154">
        <f t="shared" si="30"/>
        <v>0</v>
      </c>
      <c r="KN51" s="154">
        <f t="shared" si="30"/>
        <v>0</v>
      </c>
      <c r="KO51" s="154">
        <f t="shared" si="30"/>
        <v>0</v>
      </c>
      <c r="KP51" s="154">
        <f t="shared" si="30"/>
        <v>0</v>
      </c>
      <c r="KQ51" s="154">
        <f t="shared" si="30"/>
        <v>0</v>
      </c>
      <c r="KR51" s="154">
        <f t="shared" si="30"/>
        <v>0</v>
      </c>
      <c r="KS51" s="154">
        <f t="shared" si="30"/>
        <v>0</v>
      </c>
      <c r="KT51" s="154">
        <f t="shared" si="30"/>
        <v>0</v>
      </c>
      <c r="KU51" s="154">
        <f t="shared" si="30"/>
        <v>0</v>
      </c>
      <c r="KV51" s="154">
        <f t="shared" si="30"/>
        <v>0</v>
      </c>
      <c r="KW51" s="154">
        <f t="shared" si="30"/>
        <v>0</v>
      </c>
      <c r="KX51" s="154">
        <f t="shared" si="30"/>
        <v>0</v>
      </c>
      <c r="KY51" s="154">
        <f t="shared" si="30"/>
        <v>0</v>
      </c>
      <c r="KZ51" s="154">
        <f t="shared" si="30"/>
        <v>0</v>
      </c>
      <c r="LA51" s="154">
        <f t="shared" si="30"/>
        <v>0</v>
      </c>
      <c r="LB51" s="154">
        <f t="shared" si="30"/>
        <v>0</v>
      </c>
      <c r="LC51" s="154">
        <f t="shared" si="30"/>
        <v>0</v>
      </c>
      <c r="LD51" s="154">
        <f t="shared" si="30"/>
        <v>0</v>
      </c>
      <c r="LE51" s="154">
        <f t="shared" si="30"/>
        <v>0</v>
      </c>
      <c r="LF51" s="154">
        <f t="shared" si="30"/>
        <v>0</v>
      </c>
      <c r="LG51" s="154">
        <f t="shared" si="30"/>
        <v>0</v>
      </c>
      <c r="LH51" s="154">
        <f t="shared" si="30"/>
        <v>0</v>
      </c>
      <c r="LI51" s="154">
        <f t="shared" si="30"/>
        <v>0</v>
      </c>
      <c r="LJ51" s="154">
        <f t="shared" si="30"/>
        <v>0</v>
      </c>
      <c r="LK51" s="154">
        <f t="shared" si="30"/>
        <v>0</v>
      </c>
      <c r="LL51" s="154">
        <f t="shared" si="30"/>
        <v>0</v>
      </c>
      <c r="LM51" s="154">
        <f t="shared" si="30"/>
        <v>0</v>
      </c>
      <c r="LN51" s="154">
        <f t="shared" si="30"/>
        <v>0</v>
      </c>
      <c r="LO51" s="154">
        <f t="shared" si="30"/>
        <v>0</v>
      </c>
      <c r="LP51" s="154">
        <f t="shared" si="30"/>
        <v>0</v>
      </c>
      <c r="LQ51" s="154">
        <f t="shared" si="30"/>
        <v>0</v>
      </c>
      <c r="LR51" s="154">
        <f t="shared" si="23"/>
        <v>0</v>
      </c>
      <c r="LS51" s="154">
        <f t="shared" si="24"/>
        <v>0</v>
      </c>
      <c r="LT51" s="154">
        <f t="shared" si="24"/>
        <v>0</v>
      </c>
      <c r="LU51" s="154">
        <f t="shared" si="24"/>
        <v>0</v>
      </c>
      <c r="LV51" s="154">
        <f t="shared" si="24"/>
        <v>0</v>
      </c>
      <c r="LW51" s="154">
        <f t="shared" si="24"/>
        <v>0</v>
      </c>
      <c r="LX51" s="154">
        <f t="shared" si="24"/>
        <v>0</v>
      </c>
      <c r="LY51" s="154">
        <f t="shared" si="24"/>
        <v>0</v>
      </c>
      <c r="LZ51" s="154">
        <f t="shared" si="24"/>
        <v>0</v>
      </c>
      <c r="MA51" s="154">
        <f t="shared" si="24"/>
        <v>0</v>
      </c>
      <c r="MB51" s="154">
        <f t="shared" si="24"/>
        <v>0</v>
      </c>
      <c r="MC51" s="154">
        <f t="shared" si="24"/>
        <v>0</v>
      </c>
      <c r="MD51" s="154">
        <f t="shared" si="24"/>
        <v>0</v>
      </c>
      <c r="ME51" s="154">
        <f t="shared" si="24"/>
        <v>0</v>
      </c>
      <c r="MF51" s="154">
        <f t="shared" si="24"/>
        <v>0</v>
      </c>
      <c r="MG51" s="154">
        <f t="shared" si="24"/>
        <v>0</v>
      </c>
      <c r="MH51" s="154">
        <f t="shared" si="24"/>
        <v>0</v>
      </c>
      <c r="MI51" s="154">
        <f t="shared" si="24"/>
        <v>0</v>
      </c>
      <c r="MJ51" s="154">
        <f t="shared" si="24"/>
        <v>0</v>
      </c>
      <c r="MK51" s="154">
        <f t="shared" si="24"/>
        <v>0</v>
      </c>
      <c r="ML51" s="154">
        <f t="shared" si="24"/>
        <v>0</v>
      </c>
      <c r="MM51" s="154">
        <f t="shared" si="24"/>
        <v>0</v>
      </c>
      <c r="MN51" s="154">
        <f t="shared" si="24"/>
        <v>0</v>
      </c>
      <c r="MO51" s="154">
        <f t="shared" si="24"/>
        <v>0</v>
      </c>
      <c r="MP51" s="154">
        <f t="shared" si="24"/>
        <v>0</v>
      </c>
      <c r="MQ51" s="154">
        <f t="shared" si="24"/>
        <v>0</v>
      </c>
      <c r="MR51" s="154">
        <f t="shared" si="24"/>
        <v>0</v>
      </c>
      <c r="MS51" s="154">
        <f t="shared" si="24"/>
        <v>0</v>
      </c>
      <c r="MT51" s="154">
        <f t="shared" si="24"/>
        <v>0</v>
      </c>
      <c r="MU51" s="154">
        <f t="shared" si="24"/>
        <v>0</v>
      </c>
      <c r="MV51" s="154">
        <f t="shared" si="24"/>
        <v>0</v>
      </c>
      <c r="MW51" s="154">
        <f t="shared" si="24"/>
        <v>0</v>
      </c>
      <c r="MX51" s="154">
        <f t="shared" si="24"/>
        <v>0</v>
      </c>
      <c r="MY51" s="154">
        <f t="shared" si="24"/>
        <v>0</v>
      </c>
      <c r="MZ51" s="154">
        <f t="shared" si="24"/>
        <v>0</v>
      </c>
      <c r="NA51" s="154">
        <f t="shared" si="24"/>
        <v>0</v>
      </c>
      <c r="NB51" s="154">
        <f t="shared" si="24"/>
        <v>0</v>
      </c>
      <c r="NC51" s="154">
        <f t="shared" si="24"/>
        <v>0</v>
      </c>
      <c r="ND51" s="154">
        <f t="shared" si="24"/>
        <v>0</v>
      </c>
      <c r="NE51" s="154">
        <f t="shared" si="24"/>
        <v>0</v>
      </c>
      <c r="NF51" s="154">
        <f t="shared" si="24"/>
        <v>0</v>
      </c>
    </row>
    <row r="52" spans="2:370" s="154" customFormat="1" x14ac:dyDescent="0.25">
      <c r="B52" s="154">
        <v>6</v>
      </c>
      <c r="C52" s="154" t="str">
        <f>C18</f>
        <v>Target Setting</v>
      </c>
      <c r="D52" s="156">
        <f>F18</f>
        <v>0.2857142857142857</v>
      </c>
      <c r="E52" s="154">
        <v>1</v>
      </c>
      <c r="F52" s="154">
        <f t="shared" si="25"/>
        <v>0.05</v>
      </c>
      <c r="G52" s="154">
        <f t="shared" si="26"/>
        <v>90</v>
      </c>
      <c r="H52" s="154">
        <f>360*SUM(F47:F52)</f>
        <v>108</v>
      </c>
      <c r="J52" s="154">
        <f t="shared" si="18"/>
        <v>0</v>
      </c>
      <c r="K52" s="154">
        <f t="shared" si="28"/>
        <v>0</v>
      </c>
      <c r="L52" s="154">
        <f t="shared" si="28"/>
        <v>0</v>
      </c>
      <c r="M52" s="154">
        <f t="shared" si="28"/>
        <v>0</v>
      </c>
      <c r="N52" s="154">
        <f t="shared" si="28"/>
        <v>0</v>
      </c>
      <c r="O52" s="154">
        <f t="shared" si="28"/>
        <v>0</v>
      </c>
      <c r="P52" s="154">
        <f t="shared" si="28"/>
        <v>0</v>
      </c>
      <c r="Q52" s="154">
        <f t="shared" si="28"/>
        <v>0</v>
      </c>
      <c r="R52" s="154">
        <f t="shared" si="28"/>
        <v>0</v>
      </c>
      <c r="S52" s="154">
        <f t="shared" si="28"/>
        <v>0</v>
      </c>
      <c r="T52" s="154">
        <f t="shared" si="28"/>
        <v>0</v>
      </c>
      <c r="U52" s="154">
        <f t="shared" si="28"/>
        <v>0</v>
      </c>
      <c r="V52" s="154">
        <f t="shared" si="28"/>
        <v>0</v>
      </c>
      <c r="W52" s="154">
        <f t="shared" si="28"/>
        <v>0</v>
      </c>
      <c r="X52" s="154">
        <f t="shared" si="28"/>
        <v>0</v>
      </c>
      <c r="Y52" s="154">
        <f t="shared" si="28"/>
        <v>0</v>
      </c>
      <c r="Z52" s="154">
        <f t="shared" si="28"/>
        <v>0</v>
      </c>
      <c r="AA52" s="154">
        <f t="shared" si="28"/>
        <v>0</v>
      </c>
      <c r="AB52" s="154">
        <f t="shared" si="28"/>
        <v>0</v>
      </c>
      <c r="AC52" s="154">
        <f t="shared" si="28"/>
        <v>0</v>
      </c>
      <c r="AD52" s="154">
        <f t="shared" si="28"/>
        <v>0</v>
      </c>
      <c r="AE52" s="154">
        <f t="shared" si="28"/>
        <v>0</v>
      </c>
      <c r="AF52" s="154">
        <f t="shared" si="28"/>
        <v>0</v>
      </c>
      <c r="AG52" s="154">
        <f t="shared" si="28"/>
        <v>0</v>
      </c>
      <c r="AH52" s="154">
        <f t="shared" si="28"/>
        <v>0</v>
      </c>
      <c r="AI52" s="154">
        <f t="shared" si="28"/>
        <v>0</v>
      </c>
      <c r="AJ52" s="154">
        <f t="shared" si="28"/>
        <v>0</v>
      </c>
      <c r="AK52" s="154">
        <f t="shared" si="28"/>
        <v>0</v>
      </c>
      <c r="AL52" s="154">
        <f t="shared" si="28"/>
        <v>0</v>
      </c>
      <c r="AM52" s="154">
        <f t="shared" si="28"/>
        <v>0</v>
      </c>
      <c r="AN52" s="154">
        <f t="shared" si="28"/>
        <v>0</v>
      </c>
      <c r="AO52" s="154">
        <f t="shared" si="28"/>
        <v>0</v>
      </c>
      <c r="AP52" s="154">
        <f t="shared" si="28"/>
        <v>0</v>
      </c>
      <c r="AQ52" s="154">
        <f t="shared" si="28"/>
        <v>0</v>
      </c>
      <c r="AR52" s="154">
        <f t="shared" si="28"/>
        <v>0</v>
      </c>
      <c r="AS52" s="154">
        <f t="shared" si="28"/>
        <v>0</v>
      </c>
      <c r="AT52" s="154">
        <f t="shared" si="28"/>
        <v>0</v>
      </c>
      <c r="AU52" s="154">
        <f t="shared" si="28"/>
        <v>0</v>
      </c>
      <c r="AV52" s="154">
        <f t="shared" si="28"/>
        <v>0</v>
      </c>
      <c r="AW52" s="154">
        <f t="shared" si="28"/>
        <v>0</v>
      </c>
      <c r="AX52" s="154">
        <f t="shared" si="28"/>
        <v>0</v>
      </c>
      <c r="AY52" s="154">
        <f t="shared" si="28"/>
        <v>0</v>
      </c>
      <c r="AZ52" s="154">
        <f t="shared" si="28"/>
        <v>0</v>
      </c>
      <c r="BA52" s="154">
        <f t="shared" si="28"/>
        <v>0</v>
      </c>
      <c r="BB52" s="154">
        <f t="shared" si="28"/>
        <v>0</v>
      </c>
      <c r="BC52" s="154">
        <f t="shared" si="28"/>
        <v>0</v>
      </c>
      <c r="BD52" s="154">
        <f t="shared" si="28"/>
        <v>0</v>
      </c>
      <c r="BE52" s="154">
        <f t="shared" si="28"/>
        <v>0</v>
      </c>
      <c r="BF52" s="154">
        <f t="shared" si="28"/>
        <v>0</v>
      </c>
      <c r="BG52" s="154">
        <f t="shared" si="28"/>
        <v>0</v>
      </c>
      <c r="BH52" s="154">
        <f t="shared" si="28"/>
        <v>0</v>
      </c>
      <c r="BI52" s="154">
        <f t="shared" si="28"/>
        <v>0</v>
      </c>
      <c r="BJ52" s="154">
        <f t="shared" si="28"/>
        <v>0</v>
      </c>
      <c r="BK52" s="154">
        <f t="shared" si="28"/>
        <v>0</v>
      </c>
      <c r="BL52" s="154">
        <f t="shared" si="28"/>
        <v>0</v>
      </c>
      <c r="BM52" s="154">
        <f t="shared" si="28"/>
        <v>0</v>
      </c>
      <c r="BN52" s="154">
        <f t="shared" si="28"/>
        <v>0</v>
      </c>
      <c r="BO52" s="154">
        <f t="shared" si="28"/>
        <v>0</v>
      </c>
      <c r="BP52" s="154">
        <f t="shared" si="28"/>
        <v>0</v>
      </c>
      <c r="BQ52" s="154">
        <f t="shared" si="28"/>
        <v>0</v>
      </c>
      <c r="BR52" s="154">
        <f t="shared" si="28"/>
        <v>0</v>
      </c>
      <c r="BS52" s="154">
        <f t="shared" si="28"/>
        <v>0</v>
      </c>
      <c r="BT52" s="154">
        <f t="shared" si="28"/>
        <v>0</v>
      </c>
      <c r="BU52" s="154">
        <f t="shared" si="28"/>
        <v>0</v>
      </c>
      <c r="BV52" s="154">
        <f t="shared" ref="BV52:EG55" si="33">IF(AND(BV$46&gt;=$G52,BV$46&lt;=$H52),$D52,0)</f>
        <v>0</v>
      </c>
      <c r="BW52" s="154">
        <f t="shared" si="33"/>
        <v>0</v>
      </c>
      <c r="BX52" s="154">
        <f t="shared" si="33"/>
        <v>0</v>
      </c>
      <c r="BY52" s="154">
        <f t="shared" si="33"/>
        <v>0</v>
      </c>
      <c r="BZ52" s="154">
        <f t="shared" si="33"/>
        <v>0</v>
      </c>
      <c r="CA52" s="154">
        <f t="shared" si="33"/>
        <v>0</v>
      </c>
      <c r="CB52" s="154">
        <f t="shared" si="33"/>
        <v>0</v>
      </c>
      <c r="CC52" s="154">
        <f t="shared" si="33"/>
        <v>0</v>
      </c>
      <c r="CD52" s="154">
        <f t="shared" si="33"/>
        <v>0</v>
      </c>
      <c r="CE52" s="154">
        <f t="shared" si="33"/>
        <v>0</v>
      </c>
      <c r="CF52" s="154">
        <f t="shared" si="33"/>
        <v>0</v>
      </c>
      <c r="CG52" s="154">
        <f t="shared" si="33"/>
        <v>0</v>
      </c>
      <c r="CH52" s="154">
        <f t="shared" si="33"/>
        <v>0</v>
      </c>
      <c r="CI52" s="154">
        <f t="shared" si="33"/>
        <v>0</v>
      </c>
      <c r="CJ52" s="154">
        <f t="shared" si="33"/>
        <v>0</v>
      </c>
      <c r="CK52" s="154">
        <f t="shared" si="33"/>
        <v>0</v>
      </c>
      <c r="CL52" s="154">
        <f t="shared" si="33"/>
        <v>0</v>
      </c>
      <c r="CM52" s="154">
        <f t="shared" si="33"/>
        <v>0</v>
      </c>
      <c r="CN52" s="154">
        <f t="shared" si="33"/>
        <v>0</v>
      </c>
      <c r="CO52" s="154">
        <f t="shared" si="33"/>
        <v>0</v>
      </c>
      <c r="CP52" s="154">
        <f t="shared" si="33"/>
        <v>0</v>
      </c>
      <c r="CQ52" s="154">
        <f t="shared" si="33"/>
        <v>0</v>
      </c>
      <c r="CR52" s="154">
        <f t="shared" si="33"/>
        <v>0</v>
      </c>
      <c r="CS52" s="154">
        <f t="shared" si="33"/>
        <v>0</v>
      </c>
      <c r="CT52" s="154">
        <f t="shared" si="33"/>
        <v>0</v>
      </c>
      <c r="CU52" s="154">
        <f t="shared" si="33"/>
        <v>0</v>
      </c>
      <c r="CV52" s="154">
        <f t="shared" si="33"/>
        <v>0.2857142857142857</v>
      </c>
      <c r="CW52" s="154">
        <f t="shared" si="33"/>
        <v>0.2857142857142857</v>
      </c>
      <c r="CX52" s="154">
        <f t="shared" si="33"/>
        <v>0.2857142857142857</v>
      </c>
      <c r="CY52" s="154">
        <f t="shared" si="33"/>
        <v>0.2857142857142857</v>
      </c>
      <c r="CZ52" s="154">
        <f t="shared" si="33"/>
        <v>0.2857142857142857</v>
      </c>
      <c r="DA52" s="154">
        <f t="shared" si="33"/>
        <v>0.2857142857142857</v>
      </c>
      <c r="DB52" s="154">
        <f t="shared" si="33"/>
        <v>0.2857142857142857</v>
      </c>
      <c r="DC52" s="154">
        <f t="shared" si="33"/>
        <v>0.2857142857142857</v>
      </c>
      <c r="DD52" s="154">
        <f t="shared" si="33"/>
        <v>0.2857142857142857</v>
      </c>
      <c r="DE52" s="154">
        <f t="shared" si="33"/>
        <v>0.2857142857142857</v>
      </c>
      <c r="DF52" s="154">
        <f t="shared" si="33"/>
        <v>0.2857142857142857</v>
      </c>
      <c r="DG52" s="154">
        <f t="shared" si="33"/>
        <v>0.2857142857142857</v>
      </c>
      <c r="DH52" s="154">
        <f t="shared" si="33"/>
        <v>0.2857142857142857</v>
      </c>
      <c r="DI52" s="154">
        <f t="shared" si="33"/>
        <v>0.2857142857142857</v>
      </c>
      <c r="DJ52" s="154">
        <f t="shared" si="33"/>
        <v>0.2857142857142857</v>
      </c>
      <c r="DK52" s="154">
        <f t="shared" si="33"/>
        <v>0.2857142857142857</v>
      </c>
      <c r="DL52" s="154">
        <f t="shared" si="33"/>
        <v>0.2857142857142857</v>
      </c>
      <c r="DM52" s="154">
        <f t="shared" si="33"/>
        <v>0.2857142857142857</v>
      </c>
      <c r="DN52" s="154">
        <f t="shared" si="33"/>
        <v>0.2857142857142857</v>
      </c>
      <c r="DO52" s="154">
        <f t="shared" si="33"/>
        <v>0</v>
      </c>
      <c r="DP52" s="154">
        <f t="shared" si="33"/>
        <v>0</v>
      </c>
      <c r="DQ52" s="154">
        <f t="shared" si="33"/>
        <v>0</v>
      </c>
      <c r="DR52" s="154">
        <f t="shared" si="33"/>
        <v>0</v>
      </c>
      <c r="DS52" s="154">
        <f t="shared" si="33"/>
        <v>0</v>
      </c>
      <c r="DT52" s="154">
        <f t="shared" si="33"/>
        <v>0</v>
      </c>
      <c r="DU52" s="154">
        <f t="shared" si="33"/>
        <v>0</v>
      </c>
      <c r="DV52" s="154">
        <f t="shared" si="33"/>
        <v>0</v>
      </c>
      <c r="DW52" s="154">
        <f t="shared" si="33"/>
        <v>0</v>
      </c>
      <c r="DX52" s="154">
        <f t="shared" si="33"/>
        <v>0</v>
      </c>
      <c r="DY52" s="154">
        <f t="shared" si="33"/>
        <v>0</v>
      </c>
      <c r="DZ52" s="154">
        <f t="shared" si="33"/>
        <v>0</v>
      </c>
      <c r="EA52" s="154">
        <f t="shared" si="33"/>
        <v>0</v>
      </c>
      <c r="EB52" s="154">
        <f t="shared" si="33"/>
        <v>0</v>
      </c>
      <c r="EC52" s="154">
        <f t="shared" si="33"/>
        <v>0</v>
      </c>
      <c r="ED52" s="154">
        <f t="shared" si="33"/>
        <v>0</v>
      </c>
      <c r="EE52" s="154">
        <f t="shared" si="33"/>
        <v>0</v>
      </c>
      <c r="EF52" s="154">
        <f t="shared" si="33"/>
        <v>0</v>
      </c>
      <c r="EG52" s="154">
        <f t="shared" si="33"/>
        <v>0</v>
      </c>
      <c r="EH52" s="154">
        <f t="shared" si="31"/>
        <v>0</v>
      </c>
      <c r="EI52" s="154">
        <f t="shared" si="29"/>
        <v>0</v>
      </c>
      <c r="EJ52" s="154">
        <f t="shared" si="29"/>
        <v>0</v>
      </c>
      <c r="EK52" s="154">
        <f t="shared" si="29"/>
        <v>0</v>
      </c>
      <c r="EL52" s="154">
        <f t="shared" si="29"/>
        <v>0</v>
      </c>
      <c r="EM52" s="154">
        <f t="shared" si="29"/>
        <v>0</v>
      </c>
      <c r="EN52" s="154">
        <f t="shared" si="29"/>
        <v>0</v>
      </c>
      <c r="EO52" s="154">
        <f t="shared" si="29"/>
        <v>0</v>
      </c>
      <c r="EP52" s="154">
        <f t="shared" si="29"/>
        <v>0</v>
      </c>
      <c r="EQ52" s="154">
        <f t="shared" si="29"/>
        <v>0</v>
      </c>
      <c r="ER52" s="154">
        <f t="shared" si="29"/>
        <v>0</v>
      </c>
      <c r="ES52" s="154">
        <f t="shared" si="29"/>
        <v>0</v>
      </c>
      <c r="ET52" s="154">
        <f t="shared" si="29"/>
        <v>0</v>
      </c>
      <c r="EU52" s="154">
        <f t="shared" si="29"/>
        <v>0</v>
      </c>
      <c r="EV52" s="154">
        <f t="shared" si="29"/>
        <v>0</v>
      </c>
      <c r="EW52" s="154">
        <f t="shared" si="29"/>
        <v>0</v>
      </c>
      <c r="EX52" s="154">
        <f t="shared" si="29"/>
        <v>0</v>
      </c>
      <c r="EY52" s="154">
        <f t="shared" si="29"/>
        <v>0</v>
      </c>
      <c r="EZ52" s="154">
        <f t="shared" si="29"/>
        <v>0</v>
      </c>
      <c r="FA52" s="154">
        <f t="shared" si="29"/>
        <v>0</v>
      </c>
      <c r="FB52" s="154">
        <f t="shared" si="29"/>
        <v>0</v>
      </c>
      <c r="FC52" s="154">
        <f t="shared" si="29"/>
        <v>0</v>
      </c>
      <c r="FD52" s="154">
        <f t="shared" si="29"/>
        <v>0</v>
      </c>
      <c r="FE52" s="154">
        <f t="shared" si="29"/>
        <v>0</v>
      </c>
      <c r="FF52" s="154">
        <f t="shared" si="29"/>
        <v>0</v>
      </c>
      <c r="FG52" s="154">
        <f t="shared" si="29"/>
        <v>0</v>
      </c>
      <c r="FH52" s="154">
        <f t="shared" si="29"/>
        <v>0</v>
      </c>
      <c r="FI52" s="154">
        <f t="shared" si="29"/>
        <v>0</v>
      </c>
      <c r="FJ52" s="154">
        <f t="shared" si="29"/>
        <v>0</v>
      </c>
      <c r="FK52" s="154">
        <f t="shared" si="29"/>
        <v>0</v>
      </c>
      <c r="FL52" s="154">
        <f t="shared" si="29"/>
        <v>0</v>
      </c>
      <c r="FM52" s="154">
        <f t="shared" si="29"/>
        <v>0</v>
      </c>
      <c r="FN52" s="154">
        <f t="shared" si="29"/>
        <v>0</v>
      </c>
      <c r="FO52" s="154">
        <f t="shared" si="29"/>
        <v>0</v>
      </c>
      <c r="FP52" s="154">
        <f t="shared" si="29"/>
        <v>0</v>
      </c>
      <c r="FQ52" s="154">
        <f t="shared" si="29"/>
        <v>0</v>
      </c>
      <c r="FR52" s="154">
        <f t="shared" si="29"/>
        <v>0</v>
      </c>
      <c r="FS52" s="154">
        <f t="shared" si="29"/>
        <v>0</v>
      </c>
      <c r="FT52" s="154">
        <f t="shared" si="29"/>
        <v>0</v>
      </c>
      <c r="FU52" s="154">
        <f t="shared" si="29"/>
        <v>0</v>
      </c>
      <c r="FV52" s="154">
        <f t="shared" si="29"/>
        <v>0</v>
      </c>
      <c r="FW52" s="154">
        <f t="shared" si="29"/>
        <v>0</v>
      </c>
      <c r="FX52" s="154">
        <f t="shared" si="29"/>
        <v>0</v>
      </c>
      <c r="FY52" s="154">
        <f t="shared" si="29"/>
        <v>0</v>
      </c>
      <c r="FZ52" s="154">
        <f t="shared" si="29"/>
        <v>0</v>
      </c>
      <c r="GA52" s="154">
        <f t="shared" si="29"/>
        <v>0</v>
      </c>
      <c r="GB52" s="154">
        <f t="shared" si="29"/>
        <v>0</v>
      </c>
      <c r="GC52" s="154">
        <f t="shared" si="29"/>
        <v>0</v>
      </c>
      <c r="GD52" s="154">
        <f t="shared" si="29"/>
        <v>0</v>
      </c>
      <c r="GE52" s="154">
        <f t="shared" si="29"/>
        <v>0</v>
      </c>
      <c r="GF52" s="154">
        <f t="shared" si="29"/>
        <v>0</v>
      </c>
      <c r="GG52" s="154">
        <f t="shared" si="29"/>
        <v>0</v>
      </c>
      <c r="GH52" s="154">
        <f t="shared" si="29"/>
        <v>0</v>
      </c>
      <c r="GI52" s="154">
        <f t="shared" si="29"/>
        <v>0</v>
      </c>
      <c r="GJ52" s="154">
        <f t="shared" si="29"/>
        <v>0</v>
      </c>
      <c r="GK52" s="154">
        <f t="shared" si="29"/>
        <v>0</v>
      </c>
      <c r="GL52" s="154">
        <f t="shared" si="29"/>
        <v>0</v>
      </c>
      <c r="GM52" s="154">
        <f t="shared" si="29"/>
        <v>0</v>
      </c>
      <c r="GN52" s="154">
        <f t="shared" si="29"/>
        <v>0</v>
      </c>
      <c r="GO52" s="154">
        <f t="shared" si="29"/>
        <v>0</v>
      </c>
      <c r="GP52" s="154">
        <f t="shared" si="29"/>
        <v>0</v>
      </c>
      <c r="GQ52" s="154">
        <f t="shared" si="29"/>
        <v>0</v>
      </c>
      <c r="GR52" s="154">
        <f t="shared" si="29"/>
        <v>0</v>
      </c>
      <c r="GS52" s="154">
        <f t="shared" si="29"/>
        <v>0</v>
      </c>
      <c r="GT52" s="154">
        <f t="shared" si="21"/>
        <v>0</v>
      </c>
      <c r="GU52" s="154">
        <f t="shared" si="32"/>
        <v>0</v>
      </c>
      <c r="GV52" s="154">
        <f t="shared" si="32"/>
        <v>0</v>
      </c>
      <c r="GW52" s="154">
        <f t="shared" si="32"/>
        <v>0</v>
      </c>
      <c r="GX52" s="154">
        <f t="shared" si="32"/>
        <v>0</v>
      </c>
      <c r="GY52" s="154">
        <f t="shared" si="32"/>
        <v>0</v>
      </c>
      <c r="GZ52" s="154">
        <f t="shared" si="32"/>
        <v>0</v>
      </c>
      <c r="HA52" s="154">
        <f t="shared" si="32"/>
        <v>0</v>
      </c>
      <c r="HB52" s="154">
        <f t="shared" si="32"/>
        <v>0</v>
      </c>
      <c r="HC52" s="154">
        <f t="shared" si="32"/>
        <v>0</v>
      </c>
      <c r="HD52" s="154">
        <f t="shared" si="32"/>
        <v>0</v>
      </c>
      <c r="HE52" s="154">
        <f t="shared" si="32"/>
        <v>0</v>
      </c>
      <c r="HF52" s="154">
        <f t="shared" si="32"/>
        <v>0</v>
      </c>
      <c r="HG52" s="154">
        <f t="shared" si="32"/>
        <v>0</v>
      </c>
      <c r="HH52" s="154">
        <f t="shared" si="32"/>
        <v>0</v>
      </c>
      <c r="HI52" s="154">
        <f t="shared" si="32"/>
        <v>0</v>
      </c>
      <c r="HJ52" s="154">
        <f t="shared" si="32"/>
        <v>0</v>
      </c>
      <c r="HK52" s="154">
        <f t="shared" si="32"/>
        <v>0</v>
      </c>
      <c r="HL52" s="154">
        <f t="shared" si="32"/>
        <v>0</v>
      </c>
      <c r="HM52" s="154">
        <f t="shared" si="32"/>
        <v>0</v>
      </c>
      <c r="HN52" s="154">
        <f t="shared" si="32"/>
        <v>0</v>
      </c>
      <c r="HO52" s="154">
        <f t="shared" si="32"/>
        <v>0</v>
      </c>
      <c r="HP52" s="154">
        <f t="shared" si="32"/>
        <v>0</v>
      </c>
      <c r="HQ52" s="154">
        <f t="shared" si="32"/>
        <v>0</v>
      </c>
      <c r="HR52" s="154">
        <f t="shared" si="32"/>
        <v>0</v>
      </c>
      <c r="HS52" s="154">
        <f t="shared" si="32"/>
        <v>0</v>
      </c>
      <c r="HT52" s="154">
        <f t="shared" si="32"/>
        <v>0</v>
      </c>
      <c r="HU52" s="154">
        <f t="shared" si="32"/>
        <v>0</v>
      </c>
      <c r="HV52" s="154">
        <f t="shared" si="32"/>
        <v>0</v>
      </c>
      <c r="HW52" s="154">
        <f t="shared" si="32"/>
        <v>0</v>
      </c>
      <c r="HX52" s="154">
        <f t="shared" si="32"/>
        <v>0</v>
      </c>
      <c r="HY52" s="154">
        <f t="shared" si="32"/>
        <v>0</v>
      </c>
      <c r="HZ52" s="154">
        <f t="shared" si="32"/>
        <v>0</v>
      </c>
      <c r="IA52" s="154">
        <f t="shared" si="32"/>
        <v>0</v>
      </c>
      <c r="IB52" s="154">
        <f t="shared" si="32"/>
        <v>0</v>
      </c>
      <c r="IC52" s="154">
        <f t="shared" si="32"/>
        <v>0</v>
      </c>
      <c r="ID52" s="154">
        <f t="shared" si="32"/>
        <v>0</v>
      </c>
      <c r="IE52" s="154">
        <f t="shared" si="32"/>
        <v>0</v>
      </c>
      <c r="IF52" s="154">
        <f t="shared" si="32"/>
        <v>0</v>
      </c>
      <c r="IG52" s="154">
        <f t="shared" si="32"/>
        <v>0</v>
      </c>
      <c r="IH52" s="154">
        <f t="shared" si="32"/>
        <v>0</v>
      </c>
      <c r="II52" s="154">
        <f t="shared" si="32"/>
        <v>0</v>
      </c>
      <c r="IJ52" s="154">
        <f t="shared" si="32"/>
        <v>0</v>
      </c>
      <c r="IK52" s="154">
        <f t="shared" si="32"/>
        <v>0</v>
      </c>
      <c r="IL52" s="154">
        <f t="shared" si="32"/>
        <v>0</v>
      </c>
      <c r="IM52" s="154">
        <f t="shared" si="32"/>
        <v>0</v>
      </c>
      <c r="IN52" s="154">
        <f t="shared" si="32"/>
        <v>0</v>
      </c>
      <c r="IO52" s="154">
        <f t="shared" si="32"/>
        <v>0</v>
      </c>
      <c r="IP52" s="154">
        <f t="shared" si="32"/>
        <v>0</v>
      </c>
      <c r="IQ52" s="154">
        <f t="shared" si="32"/>
        <v>0</v>
      </c>
      <c r="IR52" s="154">
        <f t="shared" si="32"/>
        <v>0</v>
      </c>
      <c r="IS52" s="154">
        <f t="shared" si="32"/>
        <v>0</v>
      </c>
      <c r="IT52" s="154">
        <f t="shared" si="32"/>
        <v>0</v>
      </c>
      <c r="IU52" s="154">
        <f t="shared" si="32"/>
        <v>0</v>
      </c>
      <c r="IV52" s="154">
        <f t="shared" si="32"/>
        <v>0</v>
      </c>
      <c r="IW52" s="154">
        <f t="shared" si="32"/>
        <v>0</v>
      </c>
      <c r="IX52" s="154">
        <f t="shared" si="32"/>
        <v>0</v>
      </c>
      <c r="IY52" s="154">
        <f t="shared" si="32"/>
        <v>0</v>
      </c>
      <c r="IZ52" s="154">
        <f t="shared" si="32"/>
        <v>0</v>
      </c>
      <c r="JA52" s="154">
        <f t="shared" si="32"/>
        <v>0</v>
      </c>
      <c r="JB52" s="154">
        <f t="shared" si="32"/>
        <v>0</v>
      </c>
      <c r="JC52" s="154">
        <f t="shared" si="32"/>
        <v>0</v>
      </c>
      <c r="JD52" s="154">
        <f t="shared" si="32"/>
        <v>0</v>
      </c>
      <c r="JE52" s="154">
        <f t="shared" si="32"/>
        <v>0</v>
      </c>
      <c r="JF52" s="154">
        <f t="shared" si="32"/>
        <v>0</v>
      </c>
      <c r="JG52" s="154">
        <f t="shared" si="30"/>
        <v>0</v>
      </c>
      <c r="JH52" s="154">
        <f t="shared" si="30"/>
        <v>0</v>
      </c>
      <c r="JI52" s="154">
        <f t="shared" si="30"/>
        <v>0</v>
      </c>
      <c r="JJ52" s="154">
        <f t="shared" si="30"/>
        <v>0</v>
      </c>
      <c r="JK52" s="154">
        <f t="shared" si="30"/>
        <v>0</v>
      </c>
      <c r="JL52" s="154">
        <f t="shared" si="30"/>
        <v>0</v>
      </c>
      <c r="JM52" s="154">
        <f t="shared" si="30"/>
        <v>0</v>
      </c>
      <c r="JN52" s="154">
        <f t="shared" si="30"/>
        <v>0</v>
      </c>
      <c r="JO52" s="154">
        <f t="shared" si="30"/>
        <v>0</v>
      </c>
      <c r="JP52" s="154">
        <f t="shared" si="30"/>
        <v>0</v>
      </c>
      <c r="JQ52" s="154">
        <f t="shared" si="30"/>
        <v>0</v>
      </c>
      <c r="JR52" s="154">
        <f t="shared" si="30"/>
        <v>0</v>
      </c>
      <c r="JS52" s="154">
        <f t="shared" si="30"/>
        <v>0</v>
      </c>
      <c r="JT52" s="154">
        <f t="shared" si="30"/>
        <v>0</v>
      </c>
      <c r="JU52" s="154">
        <f t="shared" si="30"/>
        <v>0</v>
      </c>
      <c r="JV52" s="154">
        <f t="shared" si="30"/>
        <v>0</v>
      </c>
      <c r="JW52" s="154">
        <f t="shared" si="30"/>
        <v>0</v>
      </c>
      <c r="JX52" s="154">
        <f t="shared" si="30"/>
        <v>0</v>
      </c>
      <c r="JY52" s="154">
        <f t="shared" si="30"/>
        <v>0</v>
      </c>
      <c r="JZ52" s="154">
        <f t="shared" si="30"/>
        <v>0</v>
      </c>
      <c r="KA52" s="154">
        <f t="shared" si="30"/>
        <v>0</v>
      </c>
      <c r="KB52" s="154">
        <f t="shared" si="30"/>
        <v>0</v>
      </c>
      <c r="KC52" s="154">
        <f t="shared" si="30"/>
        <v>0</v>
      </c>
      <c r="KD52" s="154">
        <f t="shared" si="30"/>
        <v>0</v>
      </c>
      <c r="KE52" s="154">
        <f t="shared" si="30"/>
        <v>0</v>
      </c>
      <c r="KF52" s="154">
        <f t="shared" si="30"/>
        <v>0</v>
      </c>
      <c r="KG52" s="154">
        <f t="shared" si="30"/>
        <v>0</v>
      </c>
      <c r="KH52" s="154">
        <f t="shared" si="30"/>
        <v>0</v>
      </c>
      <c r="KI52" s="154">
        <f t="shared" si="30"/>
        <v>0</v>
      </c>
      <c r="KJ52" s="154">
        <f t="shared" si="30"/>
        <v>0</v>
      </c>
      <c r="KK52" s="154">
        <f t="shared" si="30"/>
        <v>0</v>
      </c>
      <c r="KL52" s="154">
        <f t="shared" si="30"/>
        <v>0</v>
      </c>
      <c r="KM52" s="154">
        <f t="shared" si="30"/>
        <v>0</v>
      </c>
      <c r="KN52" s="154">
        <f t="shared" si="30"/>
        <v>0</v>
      </c>
      <c r="KO52" s="154">
        <f t="shared" si="30"/>
        <v>0</v>
      </c>
      <c r="KP52" s="154">
        <f t="shared" si="30"/>
        <v>0</v>
      </c>
      <c r="KQ52" s="154">
        <f t="shared" si="30"/>
        <v>0</v>
      </c>
      <c r="KR52" s="154">
        <f t="shared" si="30"/>
        <v>0</v>
      </c>
      <c r="KS52" s="154">
        <f t="shared" si="30"/>
        <v>0</v>
      </c>
      <c r="KT52" s="154">
        <f t="shared" si="30"/>
        <v>0</v>
      </c>
      <c r="KU52" s="154">
        <f t="shared" si="30"/>
        <v>0</v>
      </c>
      <c r="KV52" s="154">
        <f t="shared" si="30"/>
        <v>0</v>
      </c>
      <c r="KW52" s="154">
        <f t="shared" si="30"/>
        <v>0</v>
      </c>
      <c r="KX52" s="154">
        <f t="shared" si="30"/>
        <v>0</v>
      </c>
      <c r="KY52" s="154">
        <f t="shared" si="30"/>
        <v>0</v>
      </c>
      <c r="KZ52" s="154">
        <f t="shared" si="30"/>
        <v>0</v>
      </c>
      <c r="LA52" s="154">
        <f t="shared" si="30"/>
        <v>0</v>
      </c>
      <c r="LB52" s="154">
        <f t="shared" si="30"/>
        <v>0</v>
      </c>
      <c r="LC52" s="154">
        <f t="shared" si="30"/>
        <v>0</v>
      </c>
      <c r="LD52" s="154">
        <f t="shared" si="30"/>
        <v>0</v>
      </c>
      <c r="LE52" s="154">
        <f t="shared" si="30"/>
        <v>0</v>
      </c>
      <c r="LF52" s="154">
        <f t="shared" si="30"/>
        <v>0</v>
      </c>
      <c r="LG52" s="154">
        <f t="shared" si="30"/>
        <v>0</v>
      </c>
      <c r="LH52" s="154">
        <f t="shared" si="30"/>
        <v>0</v>
      </c>
      <c r="LI52" s="154">
        <f t="shared" si="30"/>
        <v>0</v>
      </c>
      <c r="LJ52" s="154">
        <f t="shared" si="30"/>
        <v>0</v>
      </c>
      <c r="LK52" s="154">
        <f t="shared" si="30"/>
        <v>0</v>
      </c>
      <c r="LL52" s="154">
        <f t="shared" si="30"/>
        <v>0</v>
      </c>
      <c r="LM52" s="154">
        <f t="shared" si="30"/>
        <v>0</v>
      </c>
      <c r="LN52" s="154">
        <f t="shared" si="30"/>
        <v>0</v>
      </c>
      <c r="LO52" s="154">
        <f t="shared" si="30"/>
        <v>0</v>
      </c>
      <c r="LP52" s="154">
        <f t="shared" si="30"/>
        <v>0</v>
      </c>
      <c r="LQ52" s="154">
        <f t="shared" si="30"/>
        <v>0</v>
      </c>
      <c r="LR52" s="154">
        <f t="shared" si="23"/>
        <v>0</v>
      </c>
      <c r="LS52" s="154">
        <f t="shared" si="24"/>
        <v>0</v>
      </c>
      <c r="LT52" s="154">
        <f t="shared" si="24"/>
        <v>0</v>
      </c>
      <c r="LU52" s="154">
        <f t="shared" si="24"/>
        <v>0</v>
      </c>
      <c r="LV52" s="154">
        <f t="shared" si="24"/>
        <v>0</v>
      </c>
      <c r="LW52" s="154">
        <f t="shared" si="24"/>
        <v>0</v>
      </c>
      <c r="LX52" s="154">
        <f t="shared" si="24"/>
        <v>0</v>
      </c>
      <c r="LY52" s="154">
        <f t="shared" si="24"/>
        <v>0</v>
      </c>
      <c r="LZ52" s="154">
        <f t="shared" si="24"/>
        <v>0</v>
      </c>
      <c r="MA52" s="154">
        <f t="shared" si="24"/>
        <v>0</v>
      </c>
      <c r="MB52" s="154">
        <f t="shared" si="24"/>
        <v>0</v>
      </c>
      <c r="MC52" s="154">
        <f t="shared" si="24"/>
        <v>0</v>
      </c>
      <c r="MD52" s="154">
        <f t="shared" si="24"/>
        <v>0</v>
      </c>
      <c r="ME52" s="154">
        <f t="shared" si="24"/>
        <v>0</v>
      </c>
      <c r="MF52" s="154">
        <f t="shared" si="24"/>
        <v>0</v>
      </c>
      <c r="MG52" s="154">
        <f t="shared" si="24"/>
        <v>0</v>
      </c>
      <c r="MH52" s="154">
        <f t="shared" si="24"/>
        <v>0</v>
      </c>
      <c r="MI52" s="154">
        <f t="shared" si="24"/>
        <v>0</v>
      </c>
      <c r="MJ52" s="154">
        <f t="shared" si="24"/>
        <v>0</v>
      </c>
      <c r="MK52" s="154">
        <f t="shared" si="24"/>
        <v>0</v>
      </c>
      <c r="ML52" s="154">
        <f t="shared" si="24"/>
        <v>0</v>
      </c>
      <c r="MM52" s="154">
        <f t="shared" si="24"/>
        <v>0</v>
      </c>
      <c r="MN52" s="154">
        <f t="shared" si="24"/>
        <v>0</v>
      </c>
      <c r="MO52" s="154">
        <f t="shared" si="24"/>
        <v>0</v>
      </c>
      <c r="MP52" s="154">
        <f t="shared" si="24"/>
        <v>0</v>
      </c>
      <c r="MQ52" s="154">
        <f t="shared" si="24"/>
        <v>0</v>
      </c>
      <c r="MR52" s="154">
        <f t="shared" si="24"/>
        <v>0</v>
      </c>
      <c r="MS52" s="154">
        <f t="shared" si="24"/>
        <v>0</v>
      </c>
      <c r="MT52" s="154">
        <f t="shared" si="24"/>
        <v>0</v>
      </c>
      <c r="MU52" s="154">
        <f t="shared" si="24"/>
        <v>0</v>
      </c>
      <c r="MV52" s="154">
        <f t="shared" si="24"/>
        <v>0</v>
      </c>
      <c r="MW52" s="154">
        <f t="shared" si="24"/>
        <v>0</v>
      </c>
      <c r="MX52" s="154">
        <f t="shared" si="24"/>
        <v>0</v>
      </c>
      <c r="MY52" s="154">
        <f t="shared" si="24"/>
        <v>0</v>
      </c>
      <c r="MZ52" s="154">
        <f t="shared" si="24"/>
        <v>0</v>
      </c>
      <c r="NA52" s="154">
        <f t="shared" si="24"/>
        <v>0</v>
      </c>
      <c r="NB52" s="154">
        <f t="shared" si="24"/>
        <v>0</v>
      </c>
      <c r="NC52" s="154">
        <f t="shared" si="24"/>
        <v>0</v>
      </c>
      <c r="ND52" s="154">
        <f t="shared" si="24"/>
        <v>0</v>
      </c>
      <c r="NE52" s="154">
        <f t="shared" si="24"/>
        <v>0</v>
      </c>
      <c r="NF52" s="154">
        <f t="shared" si="24"/>
        <v>0</v>
      </c>
    </row>
    <row r="53" spans="2:370" s="154" customFormat="1" x14ac:dyDescent="0.25">
      <c r="B53" s="154">
        <v>7</v>
      </c>
      <c r="C53" s="154" t="str">
        <f t="shared" ref="C53:C58" si="34">C21</f>
        <v xml:space="preserve">Communication </v>
      </c>
      <c r="D53" s="156">
        <f t="shared" ref="D53:D58" si="35">F21</f>
        <v>0</v>
      </c>
      <c r="E53" s="154">
        <v>1</v>
      </c>
      <c r="F53" s="154">
        <f t="shared" si="25"/>
        <v>0.05</v>
      </c>
      <c r="G53" s="154">
        <f t="shared" si="26"/>
        <v>108</v>
      </c>
      <c r="H53" s="154">
        <f>360*SUM(F47:F53)</f>
        <v>125.99999999999999</v>
      </c>
      <c r="J53" s="154">
        <f t="shared" si="18"/>
        <v>0</v>
      </c>
      <c r="K53" s="154">
        <f t="shared" ref="K53:BV56" si="36">IF(AND(K$46&gt;=$G53,K$46&lt;=$H53),$D53,0)</f>
        <v>0</v>
      </c>
      <c r="L53" s="154">
        <f t="shared" si="36"/>
        <v>0</v>
      </c>
      <c r="M53" s="154">
        <f t="shared" si="36"/>
        <v>0</v>
      </c>
      <c r="N53" s="154">
        <f t="shared" si="36"/>
        <v>0</v>
      </c>
      <c r="O53" s="154">
        <f t="shared" si="36"/>
        <v>0</v>
      </c>
      <c r="P53" s="154">
        <f t="shared" si="36"/>
        <v>0</v>
      </c>
      <c r="Q53" s="154">
        <f t="shared" si="36"/>
        <v>0</v>
      </c>
      <c r="R53" s="154">
        <f t="shared" si="36"/>
        <v>0</v>
      </c>
      <c r="S53" s="154">
        <f t="shared" si="36"/>
        <v>0</v>
      </c>
      <c r="T53" s="154">
        <f t="shared" si="36"/>
        <v>0</v>
      </c>
      <c r="U53" s="154">
        <f t="shared" si="36"/>
        <v>0</v>
      </c>
      <c r="V53" s="154">
        <f t="shared" si="36"/>
        <v>0</v>
      </c>
      <c r="W53" s="154">
        <f t="shared" si="36"/>
        <v>0</v>
      </c>
      <c r="X53" s="154">
        <f t="shared" si="36"/>
        <v>0</v>
      </c>
      <c r="Y53" s="154">
        <f t="shared" si="36"/>
        <v>0</v>
      </c>
      <c r="Z53" s="154">
        <f t="shared" si="36"/>
        <v>0</v>
      </c>
      <c r="AA53" s="154">
        <f t="shared" si="36"/>
        <v>0</v>
      </c>
      <c r="AB53" s="154">
        <f t="shared" si="36"/>
        <v>0</v>
      </c>
      <c r="AC53" s="154">
        <f t="shared" si="36"/>
        <v>0</v>
      </c>
      <c r="AD53" s="154">
        <f t="shared" si="36"/>
        <v>0</v>
      </c>
      <c r="AE53" s="154">
        <f t="shared" si="36"/>
        <v>0</v>
      </c>
      <c r="AF53" s="154">
        <f t="shared" si="36"/>
        <v>0</v>
      </c>
      <c r="AG53" s="154">
        <f t="shared" si="36"/>
        <v>0</v>
      </c>
      <c r="AH53" s="154">
        <f t="shared" si="36"/>
        <v>0</v>
      </c>
      <c r="AI53" s="154">
        <f t="shared" si="36"/>
        <v>0</v>
      </c>
      <c r="AJ53" s="154">
        <f t="shared" si="36"/>
        <v>0</v>
      </c>
      <c r="AK53" s="154">
        <f t="shared" si="36"/>
        <v>0</v>
      </c>
      <c r="AL53" s="154">
        <f t="shared" si="36"/>
        <v>0</v>
      </c>
      <c r="AM53" s="154">
        <f t="shared" si="36"/>
        <v>0</v>
      </c>
      <c r="AN53" s="154">
        <f t="shared" si="36"/>
        <v>0</v>
      </c>
      <c r="AO53" s="154">
        <f t="shared" si="36"/>
        <v>0</v>
      </c>
      <c r="AP53" s="154">
        <f t="shared" si="36"/>
        <v>0</v>
      </c>
      <c r="AQ53" s="154">
        <f t="shared" si="36"/>
        <v>0</v>
      </c>
      <c r="AR53" s="154">
        <f t="shared" si="36"/>
        <v>0</v>
      </c>
      <c r="AS53" s="154">
        <f t="shared" si="36"/>
        <v>0</v>
      </c>
      <c r="AT53" s="154">
        <f t="shared" si="36"/>
        <v>0</v>
      </c>
      <c r="AU53" s="154">
        <f t="shared" si="36"/>
        <v>0</v>
      </c>
      <c r="AV53" s="154">
        <f t="shared" si="36"/>
        <v>0</v>
      </c>
      <c r="AW53" s="154">
        <f t="shared" si="36"/>
        <v>0</v>
      </c>
      <c r="AX53" s="154">
        <f t="shared" si="36"/>
        <v>0</v>
      </c>
      <c r="AY53" s="154">
        <f t="shared" si="36"/>
        <v>0</v>
      </c>
      <c r="AZ53" s="154">
        <f t="shared" si="36"/>
        <v>0</v>
      </c>
      <c r="BA53" s="154">
        <f t="shared" si="36"/>
        <v>0</v>
      </c>
      <c r="BB53" s="154">
        <f t="shared" si="36"/>
        <v>0</v>
      </c>
      <c r="BC53" s="154">
        <f t="shared" si="36"/>
        <v>0</v>
      </c>
      <c r="BD53" s="154">
        <f t="shared" si="36"/>
        <v>0</v>
      </c>
      <c r="BE53" s="154">
        <f t="shared" si="36"/>
        <v>0</v>
      </c>
      <c r="BF53" s="154">
        <f t="shared" si="36"/>
        <v>0</v>
      </c>
      <c r="BG53" s="154">
        <f t="shared" si="36"/>
        <v>0</v>
      </c>
      <c r="BH53" s="154">
        <f t="shared" si="36"/>
        <v>0</v>
      </c>
      <c r="BI53" s="154">
        <f t="shared" si="36"/>
        <v>0</v>
      </c>
      <c r="BJ53" s="154">
        <f t="shared" si="36"/>
        <v>0</v>
      </c>
      <c r="BK53" s="154">
        <f t="shared" si="36"/>
        <v>0</v>
      </c>
      <c r="BL53" s="154">
        <f t="shared" si="36"/>
        <v>0</v>
      </c>
      <c r="BM53" s="154">
        <f t="shared" si="36"/>
        <v>0</v>
      </c>
      <c r="BN53" s="154">
        <f t="shared" si="36"/>
        <v>0</v>
      </c>
      <c r="BO53" s="154">
        <f t="shared" si="36"/>
        <v>0</v>
      </c>
      <c r="BP53" s="154">
        <f t="shared" si="36"/>
        <v>0</v>
      </c>
      <c r="BQ53" s="154">
        <f t="shared" si="36"/>
        <v>0</v>
      </c>
      <c r="BR53" s="154">
        <f t="shared" si="36"/>
        <v>0</v>
      </c>
      <c r="BS53" s="154">
        <f t="shared" si="36"/>
        <v>0</v>
      </c>
      <c r="BT53" s="154">
        <f t="shared" si="36"/>
        <v>0</v>
      </c>
      <c r="BU53" s="154">
        <f t="shared" si="36"/>
        <v>0</v>
      </c>
      <c r="BV53" s="154">
        <f t="shared" si="36"/>
        <v>0</v>
      </c>
      <c r="BW53" s="154">
        <f t="shared" si="33"/>
        <v>0</v>
      </c>
      <c r="BX53" s="154">
        <f t="shared" si="33"/>
        <v>0</v>
      </c>
      <c r="BY53" s="154">
        <f t="shared" si="33"/>
        <v>0</v>
      </c>
      <c r="BZ53" s="154">
        <f t="shared" si="33"/>
        <v>0</v>
      </c>
      <c r="CA53" s="154">
        <f t="shared" si="33"/>
        <v>0</v>
      </c>
      <c r="CB53" s="154">
        <f t="shared" si="33"/>
        <v>0</v>
      </c>
      <c r="CC53" s="154">
        <f t="shared" si="33"/>
        <v>0</v>
      </c>
      <c r="CD53" s="154">
        <f t="shared" si="33"/>
        <v>0</v>
      </c>
      <c r="CE53" s="154">
        <f t="shared" si="33"/>
        <v>0</v>
      </c>
      <c r="CF53" s="154">
        <f t="shared" si="33"/>
        <v>0</v>
      </c>
      <c r="CG53" s="154">
        <f t="shared" si="33"/>
        <v>0</v>
      </c>
      <c r="CH53" s="154">
        <f t="shared" si="33"/>
        <v>0</v>
      </c>
      <c r="CI53" s="154">
        <f t="shared" si="33"/>
        <v>0</v>
      </c>
      <c r="CJ53" s="154">
        <f t="shared" si="33"/>
        <v>0</v>
      </c>
      <c r="CK53" s="154">
        <f t="shared" si="33"/>
        <v>0</v>
      </c>
      <c r="CL53" s="154">
        <f t="shared" si="33"/>
        <v>0</v>
      </c>
      <c r="CM53" s="154">
        <f t="shared" si="33"/>
        <v>0</v>
      </c>
      <c r="CN53" s="154">
        <f t="shared" si="33"/>
        <v>0</v>
      </c>
      <c r="CO53" s="154">
        <f t="shared" si="33"/>
        <v>0</v>
      </c>
      <c r="CP53" s="154">
        <f t="shared" si="33"/>
        <v>0</v>
      </c>
      <c r="CQ53" s="154">
        <f t="shared" si="33"/>
        <v>0</v>
      </c>
      <c r="CR53" s="154">
        <f t="shared" si="33"/>
        <v>0</v>
      </c>
      <c r="CS53" s="154">
        <f t="shared" si="33"/>
        <v>0</v>
      </c>
      <c r="CT53" s="154">
        <f t="shared" si="33"/>
        <v>0</v>
      </c>
      <c r="CU53" s="154">
        <f t="shared" si="33"/>
        <v>0</v>
      </c>
      <c r="CV53" s="154">
        <f t="shared" si="33"/>
        <v>0</v>
      </c>
      <c r="CW53" s="154">
        <f t="shared" si="33"/>
        <v>0</v>
      </c>
      <c r="CX53" s="154">
        <f t="shared" si="33"/>
        <v>0</v>
      </c>
      <c r="CY53" s="154">
        <f t="shared" si="33"/>
        <v>0</v>
      </c>
      <c r="CZ53" s="154">
        <f t="shared" si="33"/>
        <v>0</v>
      </c>
      <c r="DA53" s="154">
        <f t="shared" si="33"/>
        <v>0</v>
      </c>
      <c r="DB53" s="154">
        <f t="shared" si="33"/>
        <v>0</v>
      </c>
      <c r="DC53" s="154">
        <f t="shared" si="33"/>
        <v>0</v>
      </c>
      <c r="DD53" s="154">
        <f t="shared" si="33"/>
        <v>0</v>
      </c>
      <c r="DE53" s="154">
        <f t="shared" si="33"/>
        <v>0</v>
      </c>
      <c r="DF53" s="154">
        <f t="shared" si="33"/>
        <v>0</v>
      </c>
      <c r="DG53" s="154">
        <f t="shared" si="33"/>
        <v>0</v>
      </c>
      <c r="DH53" s="154">
        <f t="shared" si="33"/>
        <v>0</v>
      </c>
      <c r="DI53" s="154">
        <f t="shared" si="33"/>
        <v>0</v>
      </c>
      <c r="DJ53" s="154">
        <f t="shared" si="33"/>
        <v>0</v>
      </c>
      <c r="DK53" s="154">
        <f t="shared" si="33"/>
        <v>0</v>
      </c>
      <c r="DL53" s="154">
        <f t="shared" si="33"/>
        <v>0</v>
      </c>
      <c r="DM53" s="154">
        <f t="shared" si="33"/>
        <v>0</v>
      </c>
      <c r="DN53" s="154">
        <f t="shared" si="33"/>
        <v>0</v>
      </c>
      <c r="DO53" s="154">
        <f t="shared" si="33"/>
        <v>0</v>
      </c>
      <c r="DP53" s="154">
        <f t="shared" si="33"/>
        <v>0</v>
      </c>
      <c r="DQ53" s="154">
        <f t="shared" si="33"/>
        <v>0</v>
      </c>
      <c r="DR53" s="154">
        <f t="shared" si="33"/>
        <v>0</v>
      </c>
      <c r="DS53" s="154">
        <f t="shared" si="33"/>
        <v>0</v>
      </c>
      <c r="DT53" s="154">
        <f t="shared" si="33"/>
        <v>0</v>
      </c>
      <c r="DU53" s="154">
        <f t="shared" si="33"/>
        <v>0</v>
      </c>
      <c r="DV53" s="154">
        <f t="shared" si="33"/>
        <v>0</v>
      </c>
      <c r="DW53" s="154">
        <f t="shared" si="33"/>
        <v>0</v>
      </c>
      <c r="DX53" s="154">
        <f t="shared" si="33"/>
        <v>0</v>
      </c>
      <c r="DY53" s="154">
        <f t="shared" si="33"/>
        <v>0</v>
      </c>
      <c r="DZ53" s="154">
        <f t="shared" si="33"/>
        <v>0</v>
      </c>
      <c r="EA53" s="154">
        <f t="shared" si="33"/>
        <v>0</v>
      </c>
      <c r="EB53" s="154">
        <f t="shared" si="33"/>
        <v>0</v>
      </c>
      <c r="EC53" s="154">
        <f t="shared" si="33"/>
        <v>0</v>
      </c>
      <c r="ED53" s="154">
        <f t="shared" si="33"/>
        <v>0</v>
      </c>
      <c r="EE53" s="154">
        <f t="shared" si="33"/>
        <v>0</v>
      </c>
      <c r="EF53" s="154">
        <f t="shared" si="33"/>
        <v>0</v>
      </c>
      <c r="EG53" s="154">
        <f t="shared" si="33"/>
        <v>0</v>
      </c>
      <c r="EH53" s="154">
        <f t="shared" si="31"/>
        <v>0</v>
      </c>
      <c r="EI53" s="154">
        <f t="shared" si="29"/>
        <v>0</v>
      </c>
      <c r="EJ53" s="154">
        <f t="shared" si="29"/>
        <v>0</v>
      </c>
      <c r="EK53" s="154">
        <f t="shared" si="29"/>
        <v>0</v>
      </c>
      <c r="EL53" s="154">
        <f t="shared" si="29"/>
        <v>0</v>
      </c>
      <c r="EM53" s="154">
        <f t="shared" si="29"/>
        <v>0</v>
      </c>
      <c r="EN53" s="154">
        <f t="shared" si="29"/>
        <v>0</v>
      </c>
      <c r="EO53" s="154">
        <f t="shared" si="29"/>
        <v>0</v>
      </c>
      <c r="EP53" s="154">
        <f t="shared" si="29"/>
        <v>0</v>
      </c>
      <c r="EQ53" s="154">
        <f t="shared" si="29"/>
        <v>0</v>
      </c>
      <c r="ER53" s="154">
        <f t="shared" si="29"/>
        <v>0</v>
      </c>
      <c r="ES53" s="154">
        <f t="shared" si="29"/>
        <v>0</v>
      </c>
      <c r="ET53" s="154">
        <f t="shared" si="29"/>
        <v>0</v>
      </c>
      <c r="EU53" s="154">
        <f t="shared" si="29"/>
        <v>0</v>
      </c>
      <c r="EV53" s="154">
        <f t="shared" si="29"/>
        <v>0</v>
      </c>
      <c r="EW53" s="154">
        <f t="shared" si="29"/>
        <v>0</v>
      </c>
      <c r="EX53" s="154">
        <f t="shared" si="29"/>
        <v>0</v>
      </c>
      <c r="EY53" s="154">
        <f t="shared" si="29"/>
        <v>0</v>
      </c>
      <c r="EZ53" s="154">
        <f t="shared" si="29"/>
        <v>0</v>
      </c>
      <c r="FA53" s="154">
        <f t="shared" si="29"/>
        <v>0</v>
      </c>
      <c r="FB53" s="154">
        <f t="shared" si="29"/>
        <v>0</v>
      </c>
      <c r="FC53" s="154">
        <f t="shared" si="29"/>
        <v>0</v>
      </c>
      <c r="FD53" s="154">
        <f t="shared" si="29"/>
        <v>0</v>
      </c>
      <c r="FE53" s="154">
        <f t="shared" si="29"/>
        <v>0</v>
      </c>
      <c r="FF53" s="154">
        <f t="shared" si="29"/>
        <v>0</v>
      </c>
      <c r="FG53" s="154">
        <f t="shared" si="29"/>
        <v>0</v>
      </c>
      <c r="FH53" s="154">
        <f t="shared" si="29"/>
        <v>0</v>
      </c>
      <c r="FI53" s="154">
        <f t="shared" si="29"/>
        <v>0</v>
      </c>
      <c r="FJ53" s="154">
        <f t="shared" si="29"/>
        <v>0</v>
      </c>
      <c r="FK53" s="154">
        <f t="shared" si="29"/>
        <v>0</v>
      </c>
      <c r="FL53" s="154">
        <f t="shared" si="29"/>
        <v>0</v>
      </c>
      <c r="FM53" s="154">
        <f t="shared" si="29"/>
        <v>0</v>
      </c>
      <c r="FN53" s="154">
        <f t="shared" si="29"/>
        <v>0</v>
      </c>
      <c r="FO53" s="154">
        <f t="shared" si="29"/>
        <v>0</v>
      </c>
      <c r="FP53" s="154">
        <f t="shared" si="29"/>
        <v>0</v>
      </c>
      <c r="FQ53" s="154">
        <f t="shared" si="29"/>
        <v>0</v>
      </c>
      <c r="FR53" s="154">
        <f t="shared" si="29"/>
        <v>0</v>
      </c>
      <c r="FS53" s="154">
        <f t="shared" si="29"/>
        <v>0</v>
      </c>
      <c r="FT53" s="154">
        <f t="shared" si="29"/>
        <v>0</v>
      </c>
      <c r="FU53" s="154">
        <f t="shared" si="29"/>
        <v>0</v>
      </c>
      <c r="FV53" s="154">
        <f t="shared" si="29"/>
        <v>0</v>
      </c>
      <c r="FW53" s="154">
        <f t="shared" si="29"/>
        <v>0</v>
      </c>
      <c r="FX53" s="154">
        <f t="shared" si="29"/>
        <v>0</v>
      </c>
      <c r="FY53" s="154">
        <f t="shared" si="29"/>
        <v>0</v>
      </c>
      <c r="FZ53" s="154">
        <f t="shared" si="29"/>
        <v>0</v>
      </c>
      <c r="GA53" s="154">
        <f t="shared" si="29"/>
        <v>0</v>
      </c>
      <c r="GB53" s="154">
        <f t="shared" si="29"/>
        <v>0</v>
      </c>
      <c r="GC53" s="154">
        <f t="shared" si="29"/>
        <v>0</v>
      </c>
      <c r="GD53" s="154">
        <f t="shared" si="29"/>
        <v>0</v>
      </c>
      <c r="GE53" s="154">
        <f t="shared" si="29"/>
        <v>0</v>
      </c>
      <c r="GF53" s="154">
        <f t="shared" si="29"/>
        <v>0</v>
      </c>
      <c r="GG53" s="154">
        <f t="shared" si="29"/>
        <v>0</v>
      </c>
      <c r="GH53" s="154">
        <f t="shared" si="29"/>
        <v>0</v>
      </c>
      <c r="GI53" s="154">
        <f t="shared" si="29"/>
        <v>0</v>
      </c>
      <c r="GJ53" s="154">
        <f t="shared" si="29"/>
        <v>0</v>
      </c>
      <c r="GK53" s="154">
        <f t="shared" si="29"/>
        <v>0</v>
      </c>
      <c r="GL53" s="154">
        <f t="shared" si="29"/>
        <v>0</v>
      </c>
      <c r="GM53" s="154">
        <f t="shared" si="29"/>
        <v>0</v>
      </c>
      <c r="GN53" s="154">
        <f t="shared" si="29"/>
        <v>0</v>
      </c>
      <c r="GO53" s="154">
        <f t="shared" si="29"/>
        <v>0</v>
      </c>
      <c r="GP53" s="154">
        <f t="shared" si="29"/>
        <v>0</v>
      </c>
      <c r="GQ53" s="154">
        <f t="shared" si="29"/>
        <v>0</v>
      </c>
      <c r="GR53" s="154">
        <f t="shared" si="29"/>
        <v>0</v>
      </c>
      <c r="GS53" s="154">
        <f t="shared" si="29"/>
        <v>0</v>
      </c>
      <c r="GT53" s="154">
        <f t="shared" si="21"/>
        <v>0</v>
      </c>
      <c r="GU53" s="154">
        <f t="shared" si="32"/>
        <v>0</v>
      </c>
      <c r="GV53" s="154">
        <f t="shared" si="32"/>
        <v>0</v>
      </c>
      <c r="GW53" s="154">
        <f t="shared" si="32"/>
        <v>0</v>
      </c>
      <c r="GX53" s="154">
        <f t="shared" si="32"/>
        <v>0</v>
      </c>
      <c r="GY53" s="154">
        <f t="shared" si="32"/>
        <v>0</v>
      </c>
      <c r="GZ53" s="154">
        <f t="shared" si="32"/>
        <v>0</v>
      </c>
      <c r="HA53" s="154">
        <f t="shared" si="32"/>
        <v>0</v>
      </c>
      <c r="HB53" s="154">
        <f t="shared" si="32"/>
        <v>0</v>
      </c>
      <c r="HC53" s="154">
        <f t="shared" si="32"/>
        <v>0</v>
      </c>
      <c r="HD53" s="154">
        <f t="shared" si="32"/>
        <v>0</v>
      </c>
      <c r="HE53" s="154">
        <f t="shared" si="32"/>
        <v>0</v>
      </c>
      <c r="HF53" s="154">
        <f t="shared" si="32"/>
        <v>0</v>
      </c>
      <c r="HG53" s="154">
        <f t="shared" si="32"/>
        <v>0</v>
      </c>
      <c r="HH53" s="154">
        <f t="shared" si="32"/>
        <v>0</v>
      </c>
      <c r="HI53" s="154">
        <f t="shared" si="32"/>
        <v>0</v>
      </c>
      <c r="HJ53" s="154">
        <f t="shared" si="32"/>
        <v>0</v>
      </c>
      <c r="HK53" s="154">
        <f t="shared" si="32"/>
        <v>0</v>
      </c>
      <c r="HL53" s="154">
        <f t="shared" si="32"/>
        <v>0</v>
      </c>
      <c r="HM53" s="154">
        <f t="shared" si="32"/>
        <v>0</v>
      </c>
      <c r="HN53" s="154">
        <f t="shared" si="32"/>
        <v>0</v>
      </c>
      <c r="HO53" s="154">
        <f t="shared" si="32"/>
        <v>0</v>
      </c>
      <c r="HP53" s="154">
        <f t="shared" si="32"/>
        <v>0</v>
      </c>
      <c r="HQ53" s="154">
        <f t="shared" si="32"/>
        <v>0</v>
      </c>
      <c r="HR53" s="154">
        <f t="shared" si="32"/>
        <v>0</v>
      </c>
      <c r="HS53" s="154">
        <f t="shared" si="32"/>
        <v>0</v>
      </c>
      <c r="HT53" s="154">
        <f t="shared" si="32"/>
        <v>0</v>
      </c>
      <c r="HU53" s="154">
        <f t="shared" si="32"/>
        <v>0</v>
      </c>
      <c r="HV53" s="154">
        <f t="shared" si="32"/>
        <v>0</v>
      </c>
      <c r="HW53" s="154">
        <f t="shared" si="32"/>
        <v>0</v>
      </c>
      <c r="HX53" s="154">
        <f t="shared" si="32"/>
        <v>0</v>
      </c>
      <c r="HY53" s="154">
        <f t="shared" si="32"/>
        <v>0</v>
      </c>
      <c r="HZ53" s="154">
        <f t="shared" si="32"/>
        <v>0</v>
      </c>
      <c r="IA53" s="154">
        <f t="shared" si="32"/>
        <v>0</v>
      </c>
      <c r="IB53" s="154">
        <f t="shared" si="32"/>
        <v>0</v>
      </c>
      <c r="IC53" s="154">
        <f t="shared" si="32"/>
        <v>0</v>
      </c>
      <c r="ID53" s="154">
        <f t="shared" si="32"/>
        <v>0</v>
      </c>
      <c r="IE53" s="154">
        <f t="shared" si="32"/>
        <v>0</v>
      </c>
      <c r="IF53" s="154">
        <f t="shared" si="32"/>
        <v>0</v>
      </c>
      <c r="IG53" s="154">
        <f t="shared" si="32"/>
        <v>0</v>
      </c>
      <c r="IH53" s="154">
        <f t="shared" si="32"/>
        <v>0</v>
      </c>
      <c r="II53" s="154">
        <f t="shared" si="32"/>
        <v>0</v>
      </c>
      <c r="IJ53" s="154">
        <f t="shared" si="32"/>
        <v>0</v>
      </c>
      <c r="IK53" s="154">
        <f t="shared" si="32"/>
        <v>0</v>
      </c>
      <c r="IL53" s="154">
        <f t="shared" si="32"/>
        <v>0</v>
      </c>
      <c r="IM53" s="154">
        <f t="shared" si="32"/>
        <v>0</v>
      </c>
      <c r="IN53" s="154">
        <f t="shared" si="32"/>
        <v>0</v>
      </c>
      <c r="IO53" s="154">
        <f t="shared" si="32"/>
        <v>0</v>
      </c>
      <c r="IP53" s="154">
        <f t="shared" si="32"/>
        <v>0</v>
      </c>
      <c r="IQ53" s="154">
        <f t="shared" si="32"/>
        <v>0</v>
      </c>
      <c r="IR53" s="154">
        <f t="shared" si="32"/>
        <v>0</v>
      </c>
      <c r="IS53" s="154">
        <f t="shared" si="32"/>
        <v>0</v>
      </c>
      <c r="IT53" s="154">
        <f t="shared" si="32"/>
        <v>0</v>
      </c>
      <c r="IU53" s="154">
        <f t="shared" si="32"/>
        <v>0</v>
      </c>
      <c r="IV53" s="154">
        <f t="shared" si="32"/>
        <v>0</v>
      </c>
      <c r="IW53" s="154">
        <f t="shared" si="32"/>
        <v>0</v>
      </c>
      <c r="IX53" s="154">
        <f t="shared" si="32"/>
        <v>0</v>
      </c>
      <c r="IY53" s="154">
        <f t="shared" si="32"/>
        <v>0</v>
      </c>
      <c r="IZ53" s="154">
        <f t="shared" si="32"/>
        <v>0</v>
      </c>
      <c r="JA53" s="154">
        <f t="shared" si="32"/>
        <v>0</v>
      </c>
      <c r="JB53" s="154">
        <f t="shared" si="32"/>
        <v>0</v>
      </c>
      <c r="JC53" s="154">
        <f t="shared" si="32"/>
        <v>0</v>
      </c>
      <c r="JD53" s="154">
        <f t="shared" si="32"/>
        <v>0</v>
      </c>
      <c r="JE53" s="154">
        <f t="shared" si="32"/>
        <v>0</v>
      </c>
      <c r="JF53" s="154">
        <f t="shared" si="32"/>
        <v>0</v>
      </c>
      <c r="JG53" s="154">
        <f t="shared" si="30"/>
        <v>0</v>
      </c>
      <c r="JH53" s="154">
        <f t="shared" si="30"/>
        <v>0</v>
      </c>
      <c r="JI53" s="154">
        <f t="shared" si="30"/>
        <v>0</v>
      </c>
      <c r="JJ53" s="154">
        <f t="shared" si="30"/>
        <v>0</v>
      </c>
      <c r="JK53" s="154">
        <f t="shared" si="30"/>
        <v>0</v>
      </c>
      <c r="JL53" s="154">
        <f t="shared" si="30"/>
        <v>0</v>
      </c>
      <c r="JM53" s="154">
        <f t="shared" si="30"/>
        <v>0</v>
      </c>
      <c r="JN53" s="154">
        <f t="shared" si="30"/>
        <v>0</v>
      </c>
      <c r="JO53" s="154">
        <f t="shared" si="30"/>
        <v>0</v>
      </c>
      <c r="JP53" s="154">
        <f t="shared" si="30"/>
        <v>0</v>
      </c>
      <c r="JQ53" s="154">
        <f t="shared" si="30"/>
        <v>0</v>
      </c>
      <c r="JR53" s="154">
        <f t="shared" si="30"/>
        <v>0</v>
      </c>
      <c r="JS53" s="154">
        <f t="shared" si="30"/>
        <v>0</v>
      </c>
      <c r="JT53" s="154">
        <f t="shared" si="30"/>
        <v>0</v>
      </c>
      <c r="JU53" s="154">
        <f t="shared" si="30"/>
        <v>0</v>
      </c>
      <c r="JV53" s="154">
        <f t="shared" si="30"/>
        <v>0</v>
      </c>
      <c r="JW53" s="154">
        <f t="shared" si="30"/>
        <v>0</v>
      </c>
      <c r="JX53" s="154">
        <f t="shared" si="30"/>
        <v>0</v>
      </c>
      <c r="JY53" s="154">
        <f t="shared" si="30"/>
        <v>0</v>
      </c>
      <c r="JZ53" s="154">
        <f t="shared" si="30"/>
        <v>0</v>
      </c>
      <c r="KA53" s="154">
        <f t="shared" si="30"/>
        <v>0</v>
      </c>
      <c r="KB53" s="154">
        <f t="shared" si="30"/>
        <v>0</v>
      </c>
      <c r="KC53" s="154">
        <f t="shared" si="30"/>
        <v>0</v>
      </c>
      <c r="KD53" s="154">
        <f t="shared" si="30"/>
        <v>0</v>
      </c>
      <c r="KE53" s="154">
        <f t="shared" si="30"/>
        <v>0</v>
      </c>
      <c r="KF53" s="154">
        <f t="shared" si="30"/>
        <v>0</v>
      </c>
      <c r="KG53" s="154">
        <f t="shared" si="30"/>
        <v>0</v>
      </c>
      <c r="KH53" s="154">
        <f t="shared" si="30"/>
        <v>0</v>
      </c>
      <c r="KI53" s="154">
        <f t="shared" si="30"/>
        <v>0</v>
      </c>
      <c r="KJ53" s="154">
        <f t="shared" si="30"/>
        <v>0</v>
      </c>
      <c r="KK53" s="154">
        <f t="shared" si="30"/>
        <v>0</v>
      </c>
      <c r="KL53" s="154">
        <f t="shared" si="30"/>
        <v>0</v>
      </c>
      <c r="KM53" s="154">
        <f t="shared" si="30"/>
        <v>0</v>
      </c>
      <c r="KN53" s="154">
        <f t="shared" si="30"/>
        <v>0</v>
      </c>
      <c r="KO53" s="154">
        <f t="shared" si="30"/>
        <v>0</v>
      </c>
      <c r="KP53" s="154">
        <f t="shared" si="30"/>
        <v>0</v>
      </c>
      <c r="KQ53" s="154">
        <f t="shared" si="30"/>
        <v>0</v>
      </c>
      <c r="KR53" s="154">
        <f t="shared" si="30"/>
        <v>0</v>
      </c>
      <c r="KS53" s="154">
        <f t="shared" si="30"/>
        <v>0</v>
      </c>
      <c r="KT53" s="154">
        <f t="shared" si="30"/>
        <v>0</v>
      </c>
      <c r="KU53" s="154">
        <f t="shared" si="30"/>
        <v>0</v>
      </c>
      <c r="KV53" s="154">
        <f t="shared" si="30"/>
        <v>0</v>
      </c>
      <c r="KW53" s="154">
        <f t="shared" si="30"/>
        <v>0</v>
      </c>
      <c r="KX53" s="154">
        <f t="shared" si="30"/>
        <v>0</v>
      </c>
      <c r="KY53" s="154">
        <f t="shared" si="30"/>
        <v>0</v>
      </c>
      <c r="KZ53" s="154">
        <f t="shared" si="30"/>
        <v>0</v>
      </c>
      <c r="LA53" s="154">
        <f t="shared" si="30"/>
        <v>0</v>
      </c>
      <c r="LB53" s="154">
        <f t="shared" si="30"/>
        <v>0</v>
      </c>
      <c r="LC53" s="154">
        <f t="shared" si="30"/>
        <v>0</v>
      </c>
      <c r="LD53" s="154">
        <f t="shared" si="30"/>
        <v>0</v>
      </c>
      <c r="LE53" s="154">
        <f t="shared" si="30"/>
        <v>0</v>
      </c>
      <c r="LF53" s="154">
        <f t="shared" si="30"/>
        <v>0</v>
      </c>
      <c r="LG53" s="154">
        <f t="shared" si="30"/>
        <v>0</v>
      </c>
      <c r="LH53" s="154">
        <f t="shared" si="30"/>
        <v>0</v>
      </c>
      <c r="LI53" s="154">
        <f t="shared" si="30"/>
        <v>0</v>
      </c>
      <c r="LJ53" s="154">
        <f t="shared" si="30"/>
        <v>0</v>
      </c>
      <c r="LK53" s="154">
        <f t="shared" si="30"/>
        <v>0</v>
      </c>
      <c r="LL53" s="154">
        <f t="shared" si="30"/>
        <v>0</v>
      </c>
      <c r="LM53" s="154">
        <f t="shared" si="30"/>
        <v>0</v>
      </c>
      <c r="LN53" s="154">
        <f t="shared" si="30"/>
        <v>0</v>
      </c>
      <c r="LO53" s="154">
        <f t="shared" si="30"/>
        <v>0</v>
      </c>
      <c r="LP53" s="154">
        <f t="shared" si="30"/>
        <v>0</v>
      </c>
      <c r="LQ53" s="154">
        <f t="shared" si="30"/>
        <v>0</v>
      </c>
      <c r="LR53" s="154">
        <f t="shared" si="23"/>
        <v>0</v>
      </c>
      <c r="LS53" s="154">
        <f t="shared" si="24"/>
        <v>0</v>
      </c>
      <c r="LT53" s="154">
        <f t="shared" si="24"/>
        <v>0</v>
      </c>
      <c r="LU53" s="154">
        <f t="shared" si="24"/>
        <v>0</v>
      </c>
      <c r="LV53" s="154">
        <f t="shared" si="24"/>
        <v>0</v>
      </c>
      <c r="LW53" s="154">
        <f t="shared" si="24"/>
        <v>0</v>
      </c>
      <c r="LX53" s="154">
        <f t="shared" si="24"/>
        <v>0</v>
      </c>
      <c r="LY53" s="154">
        <f t="shared" si="24"/>
        <v>0</v>
      </c>
      <c r="LZ53" s="154">
        <f t="shared" si="24"/>
        <v>0</v>
      </c>
      <c r="MA53" s="154">
        <f t="shared" si="24"/>
        <v>0</v>
      </c>
      <c r="MB53" s="154">
        <f t="shared" si="24"/>
        <v>0</v>
      </c>
      <c r="MC53" s="154">
        <f t="shared" si="24"/>
        <v>0</v>
      </c>
      <c r="MD53" s="154">
        <f t="shared" si="24"/>
        <v>0</v>
      </c>
      <c r="ME53" s="154">
        <f t="shared" si="24"/>
        <v>0</v>
      </c>
      <c r="MF53" s="154">
        <f t="shared" si="24"/>
        <v>0</v>
      </c>
      <c r="MG53" s="154">
        <f t="shared" si="24"/>
        <v>0</v>
      </c>
      <c r="MH53" s="154">
        <f t="shared" ref="MH53:NF53" si="37">IF(AND(MH$46&gt;=$G53,MH$46&lt;=$H53),$D53,0)</f>
        <v>0</v>
      </c>
      <c r="MI53" s="154">
        <f t="shared" si="37"/>
        <v>0</v>
      </c>
      <c r="MJ53" s="154">
        <f t="shared" si="37"/>
        <v>0</v>
      </c>
      <c r="MK53" s="154">
        <f t="shared" si="37"/>
        <v>0</v>
      </c>
      <c r="ML53" s="154">
        <f t="shared" si="37"/>
        <v>0</v>
      </c>
      <c r="MM53" s="154">
        <f t="shared" si="37"/>
        <v>0</v>
      </c>
      <c r="MN53" s="154">
        <f t="shared" si="37"/>
        <v>0</v>
      </c>
      <c r="MO53" s="154">
        <f t="shared" si="37"/>
        <v>0</v>
      </c>
      <c r="MP53" s="154">
        <f t="shared" si="37"/>
        <v>0</v>
      </c>
      <c r="MQ53" s="154">
        <f t="shared" si="37"/>
        <v>0</v>
      </c>
      <c r="MR53" s="154">
        <f t="shared" si="37"/>
        <v>0</v>
      </c>
      <c r="MS53" s="154">
        <f t="shared" si="37"/>
        <v>0</v>
      </c>
      <c r="MT53" s="154">
        <f t="shared" si="37"/>
        <v>0</v>
      </c>
      <c r="MU53" s="154">
        <f t="shared" si="37"/>
        <v>0</v>
      </c>
      <c r="MV53" s="154">
        <f t="shared" si="37"/>
        <v>0</v>
      </c>
      <c r="MW53" s="154">
        <f t="shared" si="37"/>
        <v>0</v>
      </c>
      <c r="MX53" s="154">
        <f t="shared" si="37"/>
        <v>0</v>
      </c>
      <c r="MY53" s="154">
        <f t="shared" si="37"/>
        <v>0</v>
      </c>
      <c r="MZ53" s="154">
        <f t="shared" si="37"/>
        <v>0</v>
      </c>
      <c r="NA53" s="154">
        <f t="shared" si="37"/>
        <v>0</v>
      </c>
      <c r="NB53" s="154">
        <f t="shared" si="37"/>
        <v>0</v>
      </c>
      <c r="NC53" s="154">
        <f t="shared" si="37"/>
        <v>0</v>
      </c>
      <c r="ND53" s="154">
        <f t="shared" si="37"/>
        <v>0</v>
      </c>
      <c r="NE53" s="154">
        <f t="shared" si="37"/>
        <v>0</v>
      </c>
      <c r="NF53" s="154">
        <f t="shared" si="37"/>
        <v>0</v>
      </c>
    </row>
    <row r="54" spans="2:370" s="154" customFormat="1" x14ac:dyDescent="0.25">
      <c r="B54" s="154">
        <v>8</v>
      </c>
      <c r="C54" s="154" t="str">
        <f t="shared" si="34"/>
        <v>Documentation</v>
      </c>
      <c r="D54" s="156">
        <f t="shared" si="35"/>
        <v>0.33333333333333331</v>
      </c>
      <c r="E54" s="154">
        <v>1</v>
      </c>
      <c r="F54" s="154">
        <f t="shared" si="25"/>
        <v>0.05</v>
      </c>
      <c r="G54" s="154">
        <f t="shared" si="26"/>
        <v>125.99999999999999</v>
      </c>
      <c r="H54" s="154">
        <f>360*SUM(F47:F54)</f>
        <v>144</v>
      </c>
      <c r="J54" s="154">
        <f t="shared" si="18"/>
        <v>0</v>
      </c>
      <c r="K54" s="154">
        <f t="shared" si="36"/>
        <v>0</v>
      </c>
      <c r="L54" s="154">
        <f t="shared" si="36"/>
        <v>0</v>
      </c>
      <c r="M54" s="154">
        <f t="shared" si="36"/>
        <v>0</v>
      </c>
      <c r="N54" s="154">
        <f t="shared" si="36"/>
        <v>0</v>
      </c>
      <c r="O54" s="154">
        <f t="shared" si="36"/>
        <v>0</v>
      </c>
      <c r="P54" s="154">
        <f t="shared" si="36"/>
        <v>0</v>
      </c>
      <c r="Q54" s="154">
        <f t="shared" si="36"/>
        <v>0</v>
      </c>
      <c r="R54" s="154">
        <f t="shared" si="36"/>
        <v>0</v>
      </c>
      <c r="S54" s="154">
        <f t="shared" si="36"/>
        <v>0</v>
      </c>
      <c r="T54" s="154">
        <f t="shared" si="36"/>
        <v>0</v>
      </c>
      <c r="U54" s="154">
        <f t="shared" si="36"/>
        <v>0</v>
      </c>
      <c r="V54" s="154">
        <f t="shared" si="36"/>
        <v>0</v>
      </c>
      <c r="W54" s="154">
        <f t="shared" si="36"/>
        <v>0</v>
      </c>
      <c r="X54" s="154">
        <f t="shared" si="36"/>
        <v>0</v>
      </c>
      <c r="Y54" s="154">
        <f t="shared" si="36"/>
        <v>0</v>
      </c>
      <c r="Z54" s="154">
        <f t="shared" si="36"/>
        <v>0</v>
      </c>
      <c r="AA54" s="154">
        <f t="shared" si="36"/>
        <v>0</v>
      </c>
      <c r="AB54" s="154">
        <f t="shared" si="36"/>
        <v>0</v>
      </c>
      <c r="AC54" s="154">
        <f t="shared" si="36"/>
        <v>0</v>
      </c>
      <c r="AD54" s="154">
        <f t="shared" si="36"/>
        <v>0</v>
      </c>
      <c r="AE54" s="154">
        <f t="shared" si="36"/>
        <v>0</v>
      </c>
      <c r="AF54" s="154">
        <f t="shared" si="36"/>
        <v>0</v>
      </c>
      <c r="AG54" s="154">
        <f t="shared" si="36"/>
        <v>0</v>
      </c>
      <c r="AH54" s="154">
        <f t="shared" si="36"/>
        <v>0</v>
      </c>
      <c r="AI54" s="154">
        <f t="shared" si="36"/>
        <v>0</v>
      </c>
      <c r="AJ54" s="154">
        <f t="shared" si="36"/>
        <v>0</v>
      </c>
      <c r="AK54" s="154">
        <f t="shared" si="36"/>
        <v>0</v>
      </c>
      <c r="AL54" s="154">
        <f t="shared" si="36"/>
        <v>0</v>
      </c>
      <c r="AM54" s="154">
        <f t="shared" si="36"/>
        <v>0</v>
      </c>
      <c r="AN54" s="154">
        <f t="shared" si="36"/>
        <v>0</v>
      </c>
      <c r="AO54" s="154">
        <f t="shared" si="36"/>
        <v>0</v>
      </c>
      <c r="AP54" s="154">
        <f t="shared" si="36"/>
        <v>0</v>
      </c>
      <c r="AQ54" s="154">
        <f t="shared" si="36"/>
        <v>0</v>
      </c>
      <c r="AR54" s="154">
        <f t="shared" si="36"/>
        <v>0</v>
      </c>
      <c r="AS54" s="154">
        <f t="shared" si="36"/>
        <v>0</v>
      </c>
      <c r="AT54" s="154">
        <f t="shared" si="36"/>
        <v>0</v>
      </c>
      <c r="AU54" s="154">
        <f t="shared" si="36"/>
        <v>0</v>
      </c>
      <c r="AV54" s="154">
        <f t="shared" si="36"/>
        <v>0</v>
      </c>
      <c r="AW54" s="154">
        <f t="shared" si="36"/>
        <v>0</v>
      </c>
      <c r="AX54" s="154">
        <f t="shared" si="36"/>
        <v>0</v>
      </c>
      <c r="AY54" s="154">
        <f t="shared" si="36"/>
        <v>0</v>
      </c>
      <c r="AZ54" s="154">
        <f t="shared" si="36"/>
        <v>0</v>
      </c>
      <c r="BA54" s="154">
        <f t="shared" si="36"/>
        <v>0</v>
      </c>
      <c r="BB54" s="154">
        <f t="shared" si="36"/>
        <v>0</v>
      </c>
      <c r="BC54" s="154">
        <f t="shared" si="36"/>
        <v>0</v>
      </c>
      <c r="BD54" s="154">
        <f t="shared" si="36"/>
        <v>0</v>
      </c>
      <c r="BE54" s="154">
        <f t="shared" si="36"/>
        <v>0</v>
      </c>
      <c r="BF54" s="154">
        <f t="shared" si="36"/>
        <v>0</v>
      </c>
      <c r="BG54" s="154">
        <f t="shared" si="36"/>
        <v>0</v>
      </c>
      <c r="BH54" s="154">
        <f t="shared" si="36"/>
        <v>0</v>
      </c>
      <c r="BI54" s="154">
        <f t="shared" si="36"/>
        <v>0</v>
      </c>
      <c r="BJ54" s="154">
        <f t="shared" si="36"/>
        <v>0</v>
      </c>
      <c r="BK54" s="154">
        <f t="shared" si="36"/>
        <v>0</v>
      </c>
      <c r="BL54" s="154">
        <f t="shared" si="36"/>
        <v>0</v>
      </c>
      <c r="BM54" s="154">
        <f t="shared" si="36"/>
        <v>0</v>
      </c>
      <c r="BN54" s="154">
        <f t="shared" si="36"/>
        <v>0</v>
      </c>
      <c r="BO54" s="154">
        <f t="shared" si="36"/>
        <v>0</v>
      </c>
      <c r="BP54" s="154">
        <f t="shared" si="36"/>
        <v>0</v>
      </c>
      <c r="BQ54" s="154">
        <f t="shared" si="36"/>
        <v>0</v>
      </c>
      <c r="BR54" s="154">
        <f t="shared" si="36"/>
        <v>0</v>
      </c>
      <c r="BS54" s="154">
        <f t="shared" si="36"/>
        <v>0</v>
      </c>
      <c r="BT54" s="154">
        <f t="shared" si="36"/>
        <v>0</v>
      </c>
      <c r="BU54" s="154">
        <f t="shared" si="36"/>
        <v>0</v>
      </c>
      <c r="BV54" s="154">
        <f t="shared" si="36"/>
        <v>0</v>
      </c>
      <c r="BW54" s="154">
        <f t="shared" si="33"/>
        <v>0</v>
      </c>
      <c r="BX54" s="154">
        <f t="shared" si="33"/>
        <v>0</v>
      </c>
      <c r="BY54" s="154">
        <f t="shared" si="33"/>
        <v>0</v>
      </c>
      <c r="BZ54" s="154">
        <f t="shared" si="33"/>
        <v>0</v>
      </c>
      <c r="CA54" s="154">
        <f t="shared" si="33"/>
        <v>0</v>
      </c>
      <c r="CB54" s="154">
        <f t="shared" si="33"/>
        <v>0</v>
      </c>
      <c r="CC54" s="154">
        <f t="shared" si="33"/>
        <v>0</v>
      </c>
      <c r="CD54" s="154">
        <f t="shared" si="33"/>
        <v>0</v>
      </c>
      <c r="CE54" s="154">
        <f t="shared" si="33"/>
        <v>0</v>
      </c>
      <c r="CF54" s="154">
        <f t="shared" si="33"/>
        <v>0</v>
      </c>
      <c r="CG54" s="154">
        <f t="shared" si="33"/>
        <v>0</v>
      </c>
      <c r="CH54" s="154">
        <f t="shared" si="33"/>
        <v>0</v>
      </c>
      <c r="CI54" s="154">
        <f t="shared" si="33"/>
        <v>0</v>
      </c>
      <c r="CJ54" s="154">
        <f t="shared" si="33"/>
        <v>0</v>
      </c>
      <c r="CK54" s="154">
        <f t="shared" si="33"/>
        <v>0</v>
      </c>
      <c r="CL54" s="154">
        <f t="shared" si="33"/>
        <v>0</v>
      </c>
      <c r="CM54" s="154">
        <f t="shared" si="33"/>
        <v>0</v>
      </c>
      <c r="CN54" s="154">
        <f t="shared" si="33"/>
        <v>0</v>
      </c>
      <c r="CO54" s="154">
        <f t="shared" si="33"/>
        <v>0</v>
      </c>
      <c r="CP54" s="154">
        <f t="shared" si="33"/>
        <v>0</v>
      </c>
      <c r="CQ54" s="154">
        <f t="shared" si="33"/>
        <v>0</v>
      </c>
      <c r="CR54" s="154">
        <f t="shared" si="33"/>
        <v>0</v>
      </c>
      <c r="CS54" s="154">
        <f t="shared" si="33"/>
        <v>0</v>
      </c>
      <c r="CT54" s="154">
        <f t="shared" si="33"/>
        <v>0</v>
      </c>
      <c r="CU54" s="154">
        <f t="shared" si="33"/>
        <v>0</v>
      </c>
      <c r="CV54" s="154">
        <f t="shared" si="33"/>
        <v>0</v>
      </c>
      <c r="CW54" s="154">
        <f t="shared" si="33"/>
        <v>0</v>
      </c>
      <c r="CX54" s="154">
        <f t="shared" si="33"/>
        <v>0</v>
      </c>
      <c r="CY54" s="154">
        <f t="shared" si="33"/>
        <v>0</v>
      </c>
      <c r="CZ54" s="154">
        <f t="shared" si="33"/>
        <v>0</v>
      </c>
      <c r="DA54" s="154">
        <f t="shared" si="33"/>
        <v>0</v>
      </c>
      <c r="DB54" s="154">
        <f t="shared" si="33"/>
        <v>0</v>
      </c>
      <c r="DC54" s="154">
        <f t="shared" si="33"/>
        <v>0</v>
      </c>
      <c r="DD54" s="154">
        <f t="shared" si="33"/>
        <v>0</v>
      </c>
      <c r="DE54" s="154">
        <f t="shared" si="33"/>
        <v>0</v>
      </c>
      <c r="DF54" s="154">
        <f t="shared" si="33"/>
        <v>0</v>
      </c>
      <c r="DG54" s="154">
        <f t="shared" si="33"/>
        <v>0</v>
      </c>
      <c r="DH54" s="154">
        <f t="shared" si="33"/>
        <v>0</v>
      </c>
      <c r="DI54" s="154">
        <f t="shared" si="33"/>
        <v>0</v>
      </c>
      <c r="DJ54" s="154">
        <f t="shared" si="33"/>
        <v>0</v>
      </c>
      <c r="DK54" s="154">
        <f t="shared" si="33"/>
        <v>0</v>
      </c>
      <c r="DL54" s="154">
        <f t="shared" si="33"/>
        <v>0</v>
      </c>
      <c r="DM54" s="154">
        <f t="shared" si="33"/>
        <v>0</v>
      </c>
      <c r="DN54" s="154">
        <f t="shared" si="33"/>
        <v>0</v>
      </c>
      <c r="DO54" s="154">
        <f t="shared" si="33"/>
        <v>0</v>
      </c>
      <c r="DP54" s="154">
        <f t="shared" si="33"/>
        <v>0</v>
      </c>
      <c r="DQ54" s="154">
        <f t="shared" si="33"/>
        <v>0</v>
      </c>
      <c r="DR54" s="154">
        <f t="shared" si="33"/>
        <v>0</v>
      </c>
      <c r="DS54" s="154">
        <f t="shared" si="33"/>
        <v>0</v>
      </c>
      <c r="DT54" s="154">
        <f t="shared" si="33"/>
        <v>0</v>
      </c>
      <c r="DU54" s="154">
        <f t="shared" si="33"/>
        <v>0</v>
      </c>
      <c r="DV54" s="154">
        <f t="shared" si="33"/>
        <v>0</v>
      </c>
      <c r="DW54" s="154">
        <f t="shared" si="33"/>
        <v>0</v>
      </c>
      <c r="DX54" s="154">
        <f t="shared" si="33"/>
        <v>0</v>
      </c>
      <c r="DY54" s="154">
        <f t="shared" si="33"/>
        <v>0</v>
      </c>
      <c r="DZ54" s="154">
        <f t="shared" si="33"/>
        <v>0</v>
      </c>
      <c r="EA54" s="154">
        <f t="shared" si="33"/>
        <v>0</v>
      </c>
      <c r="EB54" s="154">
        <f t="shared" si="33"/>
        <v>0</v>
      </c>
      <c r="EC54" s="154">
        <f t="shared" si="33"/>
        <v>0</v>
      </c>
      <c r="ED54" s="154">
        <f t="shared" si="33"/>
        <v>0</v>
      </c>
      <c r="EE54" s="154">
        <f t="shared" si="33"/>
        <v>0</v>
      </c>
      <c r="EF54" s="154">
        <f t="shared" si="33"/>
        <v>0.33333333333333331</v>
      </c>
      <c r="EG54" s="154">
        <f t="shared" si="33"/>
        <v>0.33333333333333331</v>
      </c>
      <c r="EH54" s="154">
        <f t="shared" si="31"/>
        <v>0.33333333333333331</v>
      </c>
      <c r="EI54" s="154">
        <f t="shared" si="29"/>
        <v>0.33333333333333331</v>
      </c>
      <c r="EJ54" s="154">
        <f t="shared" si="29"/>
        <v>0.33333333333333331</v>
      </c>
      <c r="EK54" s="154">
        <f t="shared" ref="EK54:GV57" si="38">IF(AND(EK$46&gt;=$G54,EK$46&lt;=$H54),$D54,0)</f>
        <v>0.33333333333333331</v>
      </c>
      <c r="EL54" s="154">
        <f t="shared" si="38"/>
        <v>0.33333333333333331</v>
      </c>
      <c r="EM54" s="154">
        <f t="shared" si="38"/>
        <v>0.33333333333333331</v>
      </c>
      <c r="EN54" s="154">
        <f t="shared" si="38"/>
        <v>0.33333333333333331</v>
      </c>
      <c r="EO54" s="154">
        <f t="shared" si="38"/>
        <v>0.33333333333333331</v>
      </c>
      <c r="EP54" s="154">
        <f t="shared" si="38"/>
        <v>0.33333333333333331</v>
      </c>
      <c r="EQ54" s="154">
        <f t="shared" si="38"/>
        <v>0.33333333333333331</v>
      </c>
      <c r="ER54" s="154">
        <f t="shared" si="38"/>
        <v>0.33333333333333331</v>
      </c>
      <c r="ES54" s="154">
        <f t="shared" si="38"/>
        <v>0.33333333333333331</v>
      </c>
      <c r="ET54" s="154">
        <f t="shared" si="38"/>
        <v>0.33333333333333331</v>
      </c>
      <c r="EU54" s="154">
        <f t="shared" si="38"/>
        <v>0.33333333333333331</v>
      </c>
      <c r="EV54" s="154">
        <f t="shared" si="38"/>
        <v>0.33333333333333331</v>
      </c>
      <c r="EW54" s="154">
        <f t="shared" si="38"/>
        <v>0.33333333333333331</v>
      </c>
      <c r="EX54" s="154">
        <f t="shared" si="38"/>
        <v>0.33333333333333331</v>
      </c>
      <c r="EY54" s="154">
        <f t="shared" si="38"/>
        <v>0</v>
      </c>
      <c r="EZ54" s="154">
        <f t="shared" si="38"/>
        <v>0</v>
      </c>
      <c r="FA54" s="154">
        <f t="shared" si="38"/>
        <v>0</v>
      </c>
      <c r="FB54" s="154">
        <f t="shared" si="38"/>
        <v>0</v>
      </c>
      <c r="FC54" s="154">
        <f t="shared" si="38"/>
        <v>0</v>
      </c>
      <c r="FD54" s="154">
        <f t="shared" si="38"/>
        <v>0</v>
      </c>
      <c r="FE54" s="154">
        <f t="shared" si="38"/>
        <v>0</v>
      </c>
      <c r="FF54" s="154">
        <f t="shared" si="38"/>
        <v>0</v>
      </c>
      <c r="FG54" s="154">
        <f t="shared" si="38"/>
        <v>0</v>
      </c>
      <c r="FH54" s="154">
        <f t="shared" si="38"/>
        <v>0</v>
      </c>
      <c r="FI54" s="154">
        <f t="shared" si="38"/>
        <v>0</v>
      </c>
      <c r="FJ54" s="154">
        <f t="shared" si="38"/>
        <v>0</v>
      </c>
      <c r="FK54" s="154">
        <f t="shared" si="38"/>
        <v>0</v>
      </c>
      <c r="FL54" s="154">
        <f t="shared" si="38"/>
        <v>0</v>
      </c>
      <c r="FM54" s="154">
        <f t="shared" si="38"/>
        <v>0</v>
      </c>
      <c r="FN54" s="154">
        <f t="shared" si="38"/>
        <v>0</v>
      </c>
      <c r="FO54" s="154">
        <f t="shared" si="38"/>
        <v>0</v>
      </c>
      <c r="FP54" s="154">
        <f t="shared" si="38"/>
        <v>0</v>
      </c>
      <c r="FQ54" s="154">
        <f t="shared" si="38"/>
        <v>0</v>
      </c>
      <c r="FR54" s="154">
        <f t="shared" si="38"/>
        <v>0</v>
      </c>
      <c r="FS54" s="154">
        <f t="shared" si="38"/>
        <v>0</v>
      </c>
      <c r="FT54" s="154">
        <f t="shared" si="38"/>
        <v>0</v>
      </c>
      <c r="FU54" s="154">
        <f t="shared" si="38"/>
        <v>0</v>
      </c>
      <c r="FV54" s="154">
        <f t="shared" si="38"/>
        <v>0</v>
      </c>
      <c r="FW54" s="154">
        <f t="shared" si="38"/>
        <v>0</v>
      </c>
      <c r="FX54" s="154">
        <f t="shared" si="38"/>
        <v>0</v>
      </c>
      <c r="FY54" s="154">
        <f t="shared" si="38"/>
        <v>0</v>
      </c>
      <c r="FZ54" s="154">
        <f t="shared" si="38"/>
        <v>0</v>
      </c>
      <c r="GA54" s="154">
        <f t="shared" si="38"/>
        <v>0</v>
      </c>
      <c r="GB54" s="154">
        <f t="shared" si="38"/>
        <v>0</v>
      </c>
      <c r="GC54" s="154">
        <f t="shared" si="38"/>
        <v>0</v>
      </c>
      <c r="GD54" s="154">
        <f t="shared" si="38"/>
        <v>0</v>
      </c>
      <c r="GE54" s="154">
        <f t="shared" si="38"/>
        <v>0</v>
      </c>
      <c r="GF54" s="154">
        <f t="shared" si="38"/>
        <v>0</v>
      </c>
      <c r="GG54" s="154">
        <f t="shared" si="38"/>
        <v>0</v>
      </c>
      <c r="GH54" s="154">
        <f t="shared" si="38"/>
        <v>0</v>
      </c>
      <c r="GI54" s="154">
        <f t="shared" si="38"/>
        <v>0</v>
      </c>
      <c r="GJ54" s="154">
        <f t="shared" si="38"/>
        <v>0</v>
      </c>
      <c r="GK54" s="154">
        <f t="shared" si="38"/>
        <v>0</v>
      </c>
      <c r="GL54" s="154">
        <f t="shared" si="38"/>
        <v>0</v>
      </c>
      <c r="GM54" s="154">
        <f t="shared" si="38"/>
        <v>0</v>
      </c>
      <c r="GN54" s="154">
        <f t="shared" si="38"/>
        <v>0</v>
      </c>
      <c r="GO54" s="154">
        <f t="shared" si="38"/>
        <v>0</v>
      </c>
      <c r="GP54" s="154">
        <f t="shared" si="38"/>
        <v>0</v>
      </c>
      <c r="GQ54" s="154">
        <f t="shared" si="38"/>
        <v>0</v>
      </c>
      <c r="GR54" s="154">
        <f t="shared" si="38"/>
        <v>0</v>
      </c>
      <c r="GS54" s="154">
        <f t="shared" si="38"/>
        <v>0</v>
      </c>
      <c r="GT54" s="154">
        <f t="shared" si="38"/>
        <v>0</v>
      </c>
      <c r="GU54" s="154">
        <f t="shared" si="38"/>
        <v>0</v>
      </c>
      <c r="GV54" s="154">
        <f t="shared" si="38"/>
        <v>0</v>
      </c>
      <c r="GW54" s="154">
        <f t="shared" si="32"/>
        <v>0</v>
      </c>
      <c r="GX54" s="154">
        <f t="shared" si="32"/>
        <v>0</v>
      </c>
      <c r="GY54" s="154">
        <f t="shared" si="32"/>
        <v>0</v>
      </c>
      <c r="GZ54" s="154">
        <f t="shared" si="32"/>
        <v>0</v>
      </c>
      <c r="HA54" s="154">
        <f t="shared" si="32"/>
        <v>0</v>
      </c>
      <c r="HB54" s="154">
        <f t="shared" si="32"/>
        <v>0</v>
      </c>
      <c r="HC54" s="154">
        <f t="shared" si="32"/>
        <v>0</v>
      </c>
      <c r="HD54" s="154">
        <f t="shared" si="32"/>
        <v>0</v>
      </c>
      <c r="HE54" s="154">
        <f t="shared" si="32"/>
        <v>0</v>
      </c>
      <c r="HF54" s="154">
        <f t="shared" si="32"/>
        <v>0</v>
      </c>
      <c r="HG54" s="154">
        <f t="shared" si="32"/>
        <v>0</v>
      </c>
      <c r="HH54" s="154">
        <f t="shared" si="32"/>
        <v>0</v>
      </c>
      <c r="HI54" s="154">
        <f t="shared" si="32"/>
        <v>0</v>
      </c>
      <c r="HJ54" s="154">
        <f t="shared" si="32"/>
        <v>0</v>
      </c>
      <c r="HK54" s="154">
        <f t="shared" si="32"/>
        <v>0</v>
      </c>
      <c r="HL54" s="154">
        <f t="shared" si="32"/>
        <v>0</v>
      </c>
      <c r="HM54" s="154">
        <f t="shared" si="32"/>
        <v>0</v>
      </c>
      <c r="HN54" s="154">
        <f t="shared" si="32"/>
        <v>0</v>
      </c>
      <c r="HO54" s="154">
        <f t="shared" si="32"/>
        <v>0</v>
      </c>
      <c r="HP54" s="154">
        <f t="shared" si="32"/>
        <v>0</v>
      </c>
      <c r="HQ54" s="154">
        <f t="shared" si="32"/>
        <v>0</v>
      </c>
      <c r="HR54" s="154">
        <f t="shared" si="32"/>
        <v>0</v>
      </c>
      <c r="HS54" s="154">
        <f t="shared" si="32"/>
        <v>0</v>
      </c>
      <c r="HT54" s="154">
        <f t="shared" si="32"/>
        <v>0</v>
      </c>
      <c r="HU54" s="154">
        <f t="shared" si="32"/>
        <v>0</v>
      </c>
      <c r="HV54" s="154">
        <f t="shared" si="32"/>
        <v>0</v>
      </c>
      <c r="HW54" s="154">
        <f t="shared" si="32"/>
        <v>0</v>
      </c>
      <c r="HX54" s="154">
        <f t="shared" si="32"/>
        <v>0</v>
      </c>
      <c r="HY54" s="154">
        <f t="shared" si="32"/>
        <v>0</v>
      </c>
      <c r="HZ54" s="154">
        <f t="shared" si="32"/>
        <v>0</v>
      </c>
      <c r="IA54" s="154">
        <f t="shared" si="32"/>
        <v>0</v>
      </c>
      <c r="IB54" s="154">
        <f t="shared" si="32"/>
        <v>0</v>
      </c>
      <c r="IC54" s="154">
        <f t="shared" si="32"/>
        <v>0</v>
      </c>
      <c r="ID54" s="154">
        <f t="shared" si="32"/>
        <v>0</v>
      </c>
      <c r="IE54" s="154">
        <f t="shared" si="32"/>
        <v>0</v>
      </c>
      <c r="IF54" s="154">
        <f t="shared" si="32"/>
        <v>0</v>
      </c>
      <c r="IG54" s="154">
        <f t="shared" si="32"/>
        <v>0</v>
      </c>
      <c r="IH54" s="154">
        <f t="shared" si="32"/>
        <v>0</v>
      </c>
      <c r="II54" s="154">
        <f t="shared" si="32"/>
        <v>0</v>
      </c>
      <c r="IJ54" s="154">
        <f t="shared" si="32"/>
        <v>0</v>
      </c>
      <c r="IK54" s="154">
        <f t="shared" si="32"/>
        <v>0</v>
      </c>
      <c r="IL54" s="154">
        <f t="shared" si="32"/>
        <v>0</v>
      </c>
      <c r="IM54" s="154">
        <f t="shared" si="32"/>
        <v>0</v>
      </c>
      <c r="IN54" s="154">
        <f t="shared" si="32"/>
        <v>0</v>
      </c>
      <c r="IO54" s="154">
        <f t="shared" si="32"/>
        <v>0</v>
      </c>
      <c r="IP54" s="154">
        <f t="shared" si="32"/>
        <v>0</v>
      </c>
      <c r="IQ54" s="154">
        <f t="shared" si="32"/>
        <v>0</v>
      </c>
      <c r="IR54" s="154">
        <f t="shared" si="32"/>
        <v>0</v>
      </c>
      <c r="IS54" s="154">
        <f t="shared" si="32"/>
        <v>0</v>
      </c>
      <c r="IT54" s="154">
        <f t="shared" si="32"/>
        <v>0</v>
      </c>
      <c r="IU54" s="154">
        <f t="shared" si="32"/>
        <v>0</v>
      </c>
      <c r="IV54" s="154">
        <f t="shared" si="32"/>
        <v>0</v>
      </c>
      <c r="IW54" s="154">
        <f t="shared" si="32"/>
        <v>0</v>
      </c>
      <c r="IX54" s="154">
        <f t="shared" si="32"/>
        <v>0</v>
      </c>
      <c r="IY54" s="154">
        <f t="shared" si="32"/>
        <v>0</v>
      </c>
      <c r="IZ54" s="154">
        <f t="shared" si="32"/>
        <v>0</v>
      </c>
      <c r="JA54" s="154">
        <f t="shared" si="32"/>
        <v>0</v>
      </c>
      <c r="JB54" s="154">
        <f t="shared" si="32"/>
        <v>0</v>
      </c>
      <c r="JC54" s="154">
        <f t="shared" si="32"/>
        <v>0</v>
      </c>
      <c r="JD54" s="154">
        <f t="shared" si="32"/>
        <v>0</v>
      </c>
      <c r="JE54" s="154">
        <f t="shared" si="32"/>
        <v>0</v>
      </c>
      <c r="JF54" s="154">
        <f t="shared" si="32"/>
        <v>0</v>
      </c>
      <c r="JG54" s="154">
        <f t="shared" si="30"/>
        <v>0</v>
      </c>
      <c r="JH54" s="154">
        <f t="shared" si="30"/>
        <v>0</v>
      </c>
      <c r="JI54" s="154">
        <f t="shared" ref="JI54:LT58" si="39">IF(AND(JI$46&gt;=$G54,JI$46&lt;=$H54),$D54,0)</f>
        <v>0</v>
      </c>
      <c r="JJ54" s="154">
        <f t="shared" si="39"/>
        <v>0</v>
      </c>
      <c r="JK54" s="154">
        <f t="shared" si="39"/>
        <v>0</v>
      </c>
      <c r="JL54" s="154">
        <f t="shared" si="39"/>
        <v>0</v>
      </c>
      <c r="JM54" s="154">
        <f t="shared" si="39"/>
        <v>0</v>
      </c>
      <c r="JN54" s="154">
        <f t="shared" si="39"/>
        <v>0</v>
      </c>
      <c r="JO54" s="154">
        <f t="shared" si="39"/>
        <v>0</v>
      </c>
      <c r="JP54" s="154">
        <f t="shared" si="39"/>
        <v>0</v>
      </c>
      <c r="JQ54" s="154">
        <f t="shared" si="39"/>
        <v>0</v>
      </c>
      <c r="JR54" s="154">
        <f t="shared" si="39"/>
        <v>0</v>
      </c>
      <c r="JS54" s="154">
        <f t="shared" si="39"/>
        <v>0</v>
      </c>
      <c r="JT54" s="154">
        <f t="shared" si="39"/>
        <v>0</v>
      </c>
      <c r="JU54" s="154">
        <f t="shared" si="39"/>
        <v>0</v>
      </c>
      <c r="JV54" s="154">
        <f t="shared" si="39"/>
        <v>0</v>
      </c>
      <c r="JW54" s="154">
        <f t="shared" si="39"/>
        <v>0</v>
      </c>
      <c r="JX54" s="154">
        <f t="shared" si="39"/>
        <v>0</v>
      </c>
      <c r="JY54" s="154">
        <f t="shared" si="39"/>
        <v>0</v>
      </c>
      <c r="JZ54" s="154">
        <f t="shared" si="39"/>
        <v>0</v>
      </c>
      <c r="KA54" s="154">
        <f t="shared" si="39"/>
        <v>0</v>
      </c>
      <c r="KB54" s="154">
        <f t="shared" si="39"/>
        <v>0</v>
      </c>
      <c r="KC54" s="154">
        <f t="shared" si="39"/>
        <v>0</v>
      </c>
      <c r="KD54" s="154">
        <f t="shared" si="39"/>
        <v>0</v>
      </c>
      <c r="KE54" s="154">
        <f t="shared" si="39"/>
        <v>0</v>
      </c>
      <c r="KF54" s="154">
        <f t="shared" si="39"/>
        <v>0</v>
      </c>
      <c r="KG54" s="154">
        <f t="shared" si="39"/>
        <v>0</v>
      </c>
      <c r="KH54" s="154">
        <f t="shared" si="39"/>
        <v>0</v>
      </c>
      <c r="KI54" s="154">
        <f t="shared" si="39"/>
        <v>0</v>
      </c>
      <c r="KJ54" s="154">
        <f t="shared" si="39"/>
        <v>0</v>
      </c>
      <c r="KK54" s="154">
        <f t="shared" si="39"/>
        <v>0</v>
      </c>
      <c r="KL54" s="154">
        <f t="shared" si="39"/>
        <v>0</v>
      </c>
      <c r="KM54" s="154">
        <f t="shared" si="39"/>
        <v>0</v>
      </c>
      <c r="KN54" s="154">
        <f t="shared" si="39"/>
        <v>0</v>
      </c>
      <c r="KO54" s="154">
        <f t="shared" si="39"/>
        <v>0</v>
      </c>
      <c r="KP54" s="154">
        <f t="shared" si="39"/>
        <v>0</v>
      </c>
      <c r="KQ54" s="154">
        <f t="shared" si="39"/>
        <v>0</v>
      </c>
      <c r="KR54" s="154">
        <f t="shared" si="39"/>
        <v>0</v>
      </c>
      <c r="KS54" s="154">
        <f t="shared" si="39"/>
        <v>0</v>
      </c>
      <c r="KT54" s="154">
        <f t="shared" si="39"/>
        <v>0</v>
      </c>
      <c r="KU54" s="154">
        <f t="shared" si="39"/>
        <v>0</v>
      </c>
      <c r="KV54" s="154">
        <f t="shared" si="39"/>
        <v>0</v>
      </c>
      <c r="KW54" s="154">
        <f t="shared" si="39"/>
        <v>0</v>
      </c>
      <c r="KX54" s="154">
        <f t="shared" si="39"/>
        <v>0</v>
      </c>
      <c r="KY54" s="154">
        <f t="shared" si="39"/>
        <v>0</v>
      </c>
      <c r="KZ54" s="154">
        <f t="shared" si="39"/>
        <v>0</v>
      </c>
      <c r="LA54" s="154">
        <f t="shared" si="39"/>
        <v>0</v>
      </c>
      <c r="LB54" s="154">
        <f t="shared" si="39"/>
        <v>0</v>
      </c>
      <c r="LC54" s="154">
        <f t="shared" si="39"/>
        <v>0</v>
      </c>
      <c r="LD54" s="154">
        <f t="shared" si="39"/>
        <v>0</v>
      </c>
      <c r="LE54" s="154">
        <f t="shared" si="39"/>
        <v>0</v>
      </c>
      <c r="LF54" s="154">
        <f t="shared" si="39"/>
        <v>0</v>
      </c>
      <c r="LG54" s="154">
        <f t="shared" si="39"/>
        <v>0</v>
      </c>
      <c r="LH54" s="154">
        <f t="shared" si="39"/>
        <v>0</v>
      </c>
      <c r="LI54" s="154">
        <f t="shared" si="39"/>
        <v>0</v>
      </c>
      <c r="LJ54" s="154">
        <f t="shared" si="39"/>
        <v>0</v>
      </c>
      <c r="LK54" s="154">
        <f t="shared" si="39"/>
        <v>0</v>
      </c>
      <c r="LL54" s="154">
        <f t="shared" si="39"/>
        <v>0</v>
      </c>
      <c r="LM54" s="154">
        <f t="shared" si="39"/>
        <v>0</v>
      </c>
      <c r="LN54" s="154">
        <f t="shared" si="39"/>
        <v>0</v>
      </c>
      <c r="LO54" s="154">
        <f t="shared" si="39"/>
        <v>0</v>
      </c>
      <c r="LP54" s="154">
        <f t="shared" si="39"/>
        <v>0</v>
      </c>
      <c r="LQ54" s="154">
        <f t="shared" si="39"/>
        <v>0</v>
      </c>
      <c r="LR54" s="154">
        <f t="shared" si="39"/>
        <v>0</v>
      </c>
      <c r="LS54" s="154">
        <f t="shared" si="39"/>
        <v>0</v>
      </c>
      <c r="LT54" s="154">
        <f t="shared" si="39"/>
        <v>0</v>
      </c>
      <c r="LU54" s="154">
        <f t="shared" ref="LU54:NF60" si="40">IF(AND(LU$46&gt;=$G54,LU$46&lt;=$H54),$D54,0)</f>
        <v>0</v>
      </c>
      <c r="LV54" s="154">
        <f t="shared" si="40"/>
        <v>0</v>
      </c>
      <c r="LW54" s="154">
        <f t="shared" si="40"/>
        <v>0</v>
      </c>
      <c r="LX54" s="154">
        <f t="shared" si="40"/>
        <v>0</v>
      </c>
      <c r="LY54" s="154">
        <f t="shared" si="40"/>
        <v>0</v>
      </c>
      <c r="LZ54" s="154">
        <f t="shared" si="40"/>
        <v>0</v>
      </c>
      <c r="MA54" s="154">
        <f t="shared" si="40"/>
        <v>0</v>
      </c>
      <c r="MB54" s="154">
        <f t="shared" si="40"/>
        <v>0</v>
      </c>
      <c r="MC54" s="154">
        <f t="shared" si="40"/>
        <v>0</v>
      </c>
      <c r="MD54" s="154">
        <f t="shared" si="40"/>
        <v>0</v>
      </c>
      <c r="ME54" s="154">
        <f t="shared" si="40"/>
        <v>0</v>
      </c>
      <c r="MF54" s="154">
        <f t="shared" si="40"/>
        <v>0</v>
      </c>
      <c r="MG54" s="154">
        <f t="shared" si="40"/>
        <v>0</v>
      </c>
      <c r="MH54" s="154">
        <f t="shared" si="40"/>
        <v>0</v>
      </c>
      <c r="MI54" s="154">
        <f t="shared" si="40"/>
        <v>0</v>
      </c>
      <c r="MJ54" s="154">
        <f t="shared" si="40"/>
        <v>0</v>
      </c>
      <c r="MK54" s="154">
        <f t="shared" si="40"/>
        <v>0</v>
      </c>
      <c r="ML54" s="154">
        <f t="shared" si="40"/>
        <v>0</v>
      </c>
      <c r="MM54" s="154">
        <f t="shared" si="40"/>
        <v>0</v>
      </c>
      <c r="MN54" s="154">
        <f t="shared" si="40"/>
        <v>0</v>
      </c>
      <c r="MO54" s="154">
        <f t="shared" si="40"/>
        <v>0</v>
      </c>
      <c r="MP54" s="154">
        <f t="shared" si="40"/>
        <v>0</v>
      </c>
      <c r="MQ54" s="154">
        <f t="shared" si="40"/>
        <v>0</v>
      </c>
      <c r="MR54" s="154">
        <f t="shared" si="40"/>
        <v>0</v>
      </c>
      <c r="MS54" s="154">
        <f t="shared" si="40"/>
        <v>0</v>
      </c>
      <c r="MT54" s="154">
        <f t="shared" si="40"/>
        <v>0</v>
      </c>
      <c r="MU54" s="154">
        <f t="shared" si="40"/>
        <v>0</v>
      </c>
      <c r="MV54" s="154">
        <f t="shared" si="40"/>
        <v>0</v>
      </c>
      <c r="MW54" s="154">
        <f t="shared" si="40"/>
        <v>0</v>
      </c>
      <c r="MX54" s="154">
        <f t="shared" si="40"/>
        <v>0</v>
      </c>
      <c r="MY54" s="154">
        <f t="shared" si="40"/>
        <v>0</v>
      </c>
      <c r="MZ54" s="154">
        <f t="shared" si="40"/>
        <v>0</v>
      </c>
      <c r="NA54" s="154">
        <f t="shared" si="40"/>
        <v>0</v>
      </c>
      <c r="NB54" s="154">
        <f t="shared" si="40"/>
        <v>0</v>
      </c>
      <c r="NC54" s="154">
        <f t="shared" si="40"/>
        <v>0</v>
      </c>
      <c r="ND54" s="154">
        <f t="shared" si="40"/>
        <v>0</v>
      </c>
      <c r="NE54" s="154">
        <f t="shared" si="40"/>
        <v>0</v>
      </c>
      <c r="NF54" s="154">
        <f t="shared" si="40"/>
        <v>0</v>
      </c>
    </row>
    <row r="55" spans="2:370" s="154" customFormat="1" x14ac:dyDescent="0.25">
      <c r="B55" s="154">
        <v>9</v>
      </c>
      <c r="C55" s="154" t="str">
        <f t="shared" si="34"/>
        <v xml:space="preserve">Operational Control </v>
      </c>
      <c r="D55" s="156">
        <f t="shared" si="35"/>
        <v>0.2</v>
      </c>
      <c r="E55" s="154">
        <v>1</v>
      </c>
      <c r="F55" s="154">
        <f t="shared" si="25"/>
        <v>0.05</v>
      </c>
      <c r="G55" s="154">
        <f t="shared" si="26"/>
        <v>144</v>
      </c>
      <c r="H55" s="154">
        <f>360*SUM(F47:F55)</f>
        <v>161.99999999999997</v>
      </c>
      <c r="J55" s="154">
        <f t="shared" si="18"/>
        <v>0</v>
      </c>
      <c r="K55" s="154">
        <f t="shared" si="36"/>
        <v>0</v>
      </c>
      <c r="L55" s="154">
        <f t="shared" si="36"/>
        <v>0</v>
      </c>
      <c r="M55" s="154">
        <f t="shared" si="36"/>
        <v>0</v>
      </c>
      <c r="N55" s="154">
        <f t="shared" si="36"/>
        <v>0</v>
      </c>
      <c r="O55" s="154">
        <f t="shared" si="36"/>
        <v>0</v>
      </c>
      <c r="P55" s="154">
        <f t="shared" si="36"/>
        <v>0</v>
      </c>
      <c r="Q55" s="154">
        <f t="shared" si="36"/>
        <v>0</v>
      </c>
      <c r="R55" s="154">
        <f t="shared" si="36"/>
        <v>0</v>
      </c>
      <c r="S55" s="154">
        <f t="shared" si="36"/>
        <v>0</v>
      </c>
      <c r="T55" s="154">
        <f t="shared" si="36"/>
        <v>0</v>
      </c>
      <c r="U55" s="154">
        <f t="shared" si="36"/>
        <v>0</v>
      </c>
      <c r="V55" s="154">
        <f t="shared" si="36"/>
        <v>0</v>
      </c>
      <c r="W55" s="154">
        <f t="shared" si="36"/>
        <v>0</v>
      </c>
      <c r="X55" s="154">
        <f t="shared" si="36"/>
        <v>0</v>
      </c>
      <c r="Y55" s="154">
        <f t="shared" si="36"/>
        <v>0</v>
      </c>
      <c r="Z55" s="154">
        <f t="shared" si="36"/>
        <v>0</v>
      </c>
      <c r="AA55" s="154">
        <f t="shared" si="36"/>
        <v>0</v>
      </c>
      <c r="AB55" s="154">
        <f t="shared" si="36"/>
        <v>0</v>
      </c>
      <c r="AC55" s="154">
        <f t="shared" si="36"/>
        <v>0</v>
      </c>
      <c r="AD55" s="154">
        <f t="shared" si="36"/>
        <v>0</v>
      </c>
      <c r="AE55" s="154">
        <f t="shared" si="36"/>
        <v>0</v>
      </c>
      <c r="AF55" s="154">
        <f t="shared" si="36"/>
        <v>0</v>
      </c>
      <c r="AG55" s="154">
        <f t="shared" si="36"/>
        <v>0</v>
      </c>
      <c r="AH55" s="154">
        <f t="shared" si="36"/>
        <v>0</v>
      </c>
      <c r="AI55" s="154">
        <f t="shared" si="36"/>
        <v>0</v>
      </c>
      <c r="AJ55" s="154">
        <f t="shared" si="36"/>
        <v>0</v>
      </c>
      <c r="AK55" s="154">
        <f t="shared" si="36"/>
        <v>0</v>
      </c>
      <c r="AL55" s="154">
        <f t="shared" si="36"/>
        <v>0</v>
      </c>
      <c r="AM55" s="154">
        <f t="shared" si="36"/>
        <v>0</v>
      </c>
      <c r="AN55" s="154">
        <f t="shared" si="36"/>
        <v>0</v>
      </c>
      <c r="AO55" s="154">
        <f t="shared" si="36"/>
        <v>0</v>
      </c>
      <c r="AP55" s="154">
        <f t="shared" si="36"/>
        <v>0</v>
      </c>
      <c r="AQ55" s="154">
        <f t="shared" si="36"/>
        <v>0</v>
      </c>
      <c r="AR55" s="154">
        <f t="shared" si="36"/>
        <v>0</v>
      </c>
      <c r="AS55" s="154">
        <f t="shared" si="36"/>
        <v>0</v>
      </c>
      <c r="AT55" s="154">
        <f t="shared" si="36"/>
        <v>0</v>
      </c>
      <c r="AU55" s="154">
        <f t="shared" si="36"/>
        <v>0</v>
      </c>
      <c r="AV55" s="154">
        <f t="shared" si="36"/>
        <v>0</v>
      </c>
      <c r="AW55" s="154">
        <f t="shared" si="36"/>
        <v>0</v>
      </c>
      <c r="AX55" s="154">
        <f t="shared" si="36"/>
        <v>0</v>
      </c>
      <c r="AY55" s="154">
        <f t="shared" si="36"/>
        <v>0</v>
      </c>
      <c r="AZ55" s="154">
        <f t="shared" si="36"/>
        <v>0</v>
      </c>
      <c r="BA55" s="154">
        <f t="shared" si="36"/>
        <v>0</v>
      </c>
      <c r="BB55" s="154">
        <f t="shared" si="36"/>
        <v>0</v>
      </c>
      <c r="BC55" s="154">
        <f t="shared" si="36"/>
        <v>0</v>
      </c>
      <c r="BD55" s="154">
        <f t="shared" si="36"/>
        <v>0</v>
      </c>
      <c r="BE55" s="154">
        <f t="shared" si="36"/>
        <v>0</v>
      </c>
      <c r="BF55" s="154">
        <f t="shared" si="36"/>
        <v>0</v>
      </c>
      <c r="BG55" s="154">
        <f t="shared" si="36"/>
        <v>0</v>
      </c>
      <c r="BH55" s="154">
        <f t="shared" si="36"/>
        <v>0</v>
      </c>
      <c r="BI55" s="154">
        <f t="shared" si="36"/>
        <v>0</v>
      </c>
      <c r="BJ55" s="154">
        <f t="shared" si="36"/>
        <v>0</v>
      </c>
      <c r="BK55" s="154">
        <f t="shared" si="36"/>
        <v>0</v>
      </c>
      <c r="BL55" s="154">
        <f t="shared" si="36"/>
        <v>0</v>
      </c>
      <c r="BM55" s="154">
        <f t="shared" si="36"/>
        <v>0</v>
      </c>
      <c r="BN55" s="154">
        <f t="shared" si="36"/>
        <v>0</v>
      </c>
      <c r="BO55" s="154">
        <f t="shared" si="36"/>
        <v>0</v>
      </c>
      <c r="BP55" s="154">
        <f t="shared" si="36"/>
        <v>0</v>
      </c>
      <c r="BQ55" s="154">
        <f t="shared" si="36"/>
        <v>0</v>
      </c>
      <c r="BR55" s="154">
        <f t="shared" si="36"/>
        <v>0</v>
      </c>
      <c r="BS55" s="154">
        <f t="shared" si="36"/>
        <v>0</v>
      </c>
      <c r="BT55" s="154">
        <f t="shared" si="36"/>
        <v>0</v>
      </c>
      <c r="BU55" s="154">
        <f t="shared" si="36"/>
        <v>0</v>
      </c>
      <c r="BV55" s="154">
        <f t="shared" si="36"/>
        <v>0</v>
      </c>
      <c r="BW55" s="154">
        <f t="shared" si="33"/>
        <v>0</v>
      </c>
      <c r="BX55" s="154">
        <f t="shared" si="33"/>
        <v>0</v>
      </c>
      <c r="BY55" s="154">
        <f t="shared" si="33"/>
        <v>0</v>
      </c>
      <c r="BZ55" s="154">
        <f t="shared" si="33"/>
        <v>0</v>
      </c>
      <c r="CA55" s="154">
        <f t="shared" si="33"/>
        <v>0</v>
      </c>
      <c r="CB55" s="154">
        <f t="shared" si="33"/>
        <v>0</v>
      </c>
      <c r="CC55" s="154">
        <f t="shared" si="33"/>
        <v>0</v>
      </c>
      <c r="CD55" s="154">
        <f t="shared" si="33"/>
        <v>0</v>
      </c>
      <c r="CE55" s="154">
        <f t="shared" si="33"/>
        <v>0</v>
      </c>
      <c r="CF55" s="154">
        <f t="shared" si="33"/>
        <v>0</v>
      </c>
      <c r="CG55" s="154">
        <f t="shared" si="33"/>
        <v>0</v>
      </c>
      <c r="CH55" s="154">
        <f t="shared" si="33"/>
        <v>0</v>
      </c>
      <c r="CI55" s="154">
        <f t="shared" si="33"/>
        <v>0</v>
      </c>
      <c r="CJ55" s="154">
        <f t="shared" si="33"/>
        <v>0</v>
      </c>
      <c r="CK55" s="154">
        <f t="shared" si="33"/>
        <v>0</v>
      </c>
      <c r="CL55" s="154">
        <f t="shared" si="33"/>
        <v>0</v>
      </c>
      <c r="CM55" s="154">
        <f t="shared" si="33"/>
        <v>0</v>
      </c>
      <c r="CN55" s="154">
        <f t="shared" si="33"/>
        <v>0</v>
      </c>
      <c r="CO55" s="154">
        <f t="shared" si="33"/>
        <v>0</v>
      </c>
      <c r="CP55" s="154">
        <f t="shared" si="33"/>
        <v>0</v>
      </c>
      <c r="CQ55" s="154">
        <f t="shared" si="33"/>
        <v>0</v>
      </c>
      <c r="CR55" s="154">
        <f t="shared" si="33"/>
        <v>0</v>
      </c>
      <c r="CS55" s="154">
        <f t="shared" si="33"/>
        <v>0</v>
      </c>
      <c r="CT55" s="154">
        <f t="shared" si="33"/>
        <v>0</v>
      </c>
      <c r="CU55" s="154">
        <f t="shared" si="33"/>
        <v>0</v>
      </c>
      <c r="CV55" s="154">
        <f t="shared" si="33"/>
        <v>0</v>
      </c>
      <c r="CW55" s="154">
        <f t="shared" si="33"/>
        <v>0</v>
      </c>
      <c r="CX55" s="154">
        <f t="shared" si="33"/>
        <v>0</v>
      </c>
      <c r="CY55" s="154">
        <f t="shared" si="33"/>
        <v>0</v>
      </c>
      <c r="CZ55" s="154">
        <f t="shared" si="33"/>
        <v>0</v>
      </c>
      <c r="DA55" s="154">
        <f t="shared" si="33"/>
        <v>0</v>
      </c>
      <c r="DB55" s="154">
        <f t="shared" si="33"/>
        <v>0</v>
      </c>
      <c r="DC55" s="154">
        <f t="shared" si="33"/>
        <v>0</v>
      </c>
      <c r="DD55" s="154">
        <f t="shared" si="33"/>
        <v>0</v>
      </c>
      <c r="DE55" s="154">
        <f t="shared" si="33"/>
        <v>0</v>
      </c>
      <c r="DF55" s="154">
        <f t="shared" si="33"/>
        <v>0</v>
      </c>
      <c r="DG55" s="154">
        <f t="shared" si="33"/>
        <v>0</v>
      </c>
      <c r="DH55" s="154">
        <f t="shared" si="33"/>
        <v>0</v>
      </c>
      <c r="DI55" s="154">
        <f t="shared" si="33"/>
        <v>0</v>
      </c>
      <c r="DJ55" s="154">
        <f t="shared" si="33"/>
        <v>0</v>
      </c>
      <c r="DK55" s="154">
        <f t="shared" si="33"/>
        <v>0</v>
      </c>
      <c r="DL55" s="154">
        <f t="shared" si="33"/>
        <v>0</v>
      </c>
      <c r="DM55" s="154">
        <f t="shared" si="33"/>
        <v>0</v>
      </c>
      <c r="DN55" s="154">
        <f t="shared" si="33"/>
        <v>0</v>
      </c>
      <c r="DO55" s="154">
        <f t="shared" si="33"/>
        <v>0</v>
      </c>
      <c r="DP55" s="154">
        <f t="shared" si="33"/>
        <v>0</v>
      </c>
      <c r="DQ55" s="154">
        <f t="shared" si="33"/>
        <v>0</v>
      </c>
      <c r="DR55" s="154">
        <f t="shared" si="33"/>
        <v>0</v>
      </c>
      <c r="DS55" s="154">
        <f t="shared" si="33"/>
        <v>0</v>
      </c>
      <c r="DT55" s="154">
        <f t="shared" si="33"/>
        <v>0</v>
      </c>
      <c r="DU55" s="154">
        <f t="shared" si="33"/>
        <v>0</v>
      </c>
      <c r="DV55" s="154">
        <f t="shared" si="33"/>
        <v>0</v>
      </c>
      <c r="DW55" s="154">
        <f t="shared" si="33"/>
        <v>0</v>
      </c>
      <c r="DX55" s="154">
        <f t="shared" si="33"/>
        <v>0</v>
      </c>
      <c r="DY55" s="154">
        <f t="shared" si="33"/>
        <v>0</v>
      </c>
      <c r="DZ55" s="154">
        <f t="shared" si="33"/>
        <v>0</v>
      </c>
      <c r="EA55" s="154">
        <f t="shared" si="33"/>
        <v>0</v>
      </c>
      <c r="EB55" s="154">
        <f t="shared" si="33"/>
        <v>0</v>
      </c>
      <c r="EC55" s="154">
        <f t="shared" si="33"/>
        <v>0</v>
      </c>
      <c r="ED55" s="154">
        <f t="shared" si="33"/>
        <v>0</v>
      </c>
      <c r="EE55" s="154">
        <f t="shared" si="33"/>
        <v>0</v>
      </c>
      <c r="EF55" s="154">
        <f t="shared" si="33"/>
        <v>0</v>
      </c>
      <c r="EG55" s="154">
        <f t="shared" si="33"/>
        <v>0</v>
      </c>
      <c r="EH55" s="154">
        <f t="shared" si="31"/>
        <v>0</v>
      </c>
      <c r="EI55" s="154">
        <f t="shared" ref="EI55:GT58" si="41">IF(AND(EI$46&gt;=$G55,EI$46&lt;=$H55),$D55,0)</f>
        <v>0</v>
      </c>
      <c r="EJ55" s="154">
        <f t="shared" si="41"/>
        <v>0</v>
      </c>
      <c r="EK55" s="154">
        <f t="shared" si="41"/>
        <v>0</v>
      </c>
      <c r="EL55" s="154">
        <f t="shared" si="41"/>
        <v>0</v>
      </c>
      <c r="EM55" s="154">
        <f t="shared" si="41"/>
        <v>0</v>
      </c>
      <c r="EN55" s="154">
        <f t="shared" si="41"/>
        <v>0</v>
      </c>
      <c r="EO55" s="154">
        <f t="shared" si="41"/>
        <v>0</v>
      </c>
      <c r="EP55" s="154">
        <f t="shared" si="41"/>
        <v>0</v>
      </c>
      <c r="EQ55" s="154">
        <f t="shared" si="41"/>
        <v>0</v>
      </c>
      <c r="ER55" s="154">
        <f t="shared" si="41"/>
        <v>0</v>
      </c>
      <c r="ES55" s="154">
        <f t="shared" si="41"/>
        <v>0</v>
      </c>
      <c r="ET55" s="154">
        <f t="shared" si="41"/>
        <v>0</v>
      </c>
      <c r="EU55" s="154">
        <f t="shared" si="41"/>
        <v>0</v>
      </c>
      <c r="EV55" s="154">
        <f t="shared" si="41"/>
        <v>0</v>
      </c>
      <c r="EW55" s="154">
        <f t="shared" si="41"/>
        <v>0</v>
      </c>
      <c r="EX55" s="154">
        <f t="shared" si="41"/>
        <v>0.2</v>
      </c>
      <c r="EY55" s="154">
        <f t="shared" si="41"/>
        <v>0.2</v>
      </c>
      <c r="EZ55" s="154">
        <f t="shared" si="41"/>
        <v>0.2</v>
      </c>
      <c r="FA55" s="154">
        <f t="shared" si="41"/>
        <v>0.2</v>
      </c>
      <c r="FB55" s="154">
        <f t="shared" si="41"/>
        <v>0.2</v>
      </c>
      <c r="FC55" s="154">
        <f t="shared" si="41"/>
        <v>0.2</v>
      </c>
      <c r="FD55" s="154">
        <f t="shared" si="41"/>
        <v>0.2</v>
      </c>
      <c r="FE55" s="154">
        <f t="shared" si="41"/>
        <v>0.2</v>
      </c>
      <c r="FF55" s="154">
        <f t="shared" si="41"/>
        <v>0.2</v>
      </c>
      <c r="FG55" s="154">
        <f t="shared" si="41"/>
        <v>0.2</v>
      </c>
      <c r="FH55" s="154">
        <f t="shared" si="41"/>
        <v>0.2</v>
      </c>
      <c r="FI55" s="154">
        <f t="shared" si="41"/>
        <v>0.2</v>
      </c>
      <c r="FJ55" s="154">
        <f t="shared" si="41"/>
        <v>0.2</v>
      </c>
      <c r="FK55" s="154">
        <f t="shared" si="41"/>
        <v>0.2</v>
      </c>
      <c r="FL55" s="154">
        <f t="shared" si="41"/>
        <v>0.2</v>
      </c>
      <c r="FM55" s="154">
        <f t="shared" si="41"/>
        <v>0.2</v>
      </c>
      <c r="FN55" s="154">
        <f t="shared" si="41"/>
        <v>0.2</v>
      </c>
      <c r="FO55" s="154">
        <f t="shared" si="41"/>
        <v>0.2</v>
      </c>
      <c r="FP55" s="154">
        <f t="shared" si="41"/>
        <v>0.2</v>
      </c>
      <c r="FQ55" s="154">
        <f t="shared" si="41"/>
        <v>0</v>
      </c>
      <c r="FR55" s="154">
        <f t="shared" si="41"/>
        <v>0</v>
      </c>
      <c r="FS55" s="154">
        <f t="shared" si="41"/>
        <v>0</v>
      </c>
      <c r="FT55" s="154">
        <f t="shared" si="41"/>
        <v>0</v>
      </c>
      <c r="FU55" s="154">
        <f t="shared" si="41"/>
        <v>0</v>
      </c>
      <c r="FV55" s="154">
        <f t="shared" si="41"/>
        <v>0</v>
      </c>
      <c r="FW55" s="154">
        <f t="shared" si="41"/>
        <v>0</v>
      </c>
      <c r="FX55" s="154">
        <f t="shared" si="41"/>
        <v>0</v>
      </c>
      <c r="FY55" s="154">
        <f t="shared" si="41"/>
        <v>0</v>
      </c>
      <c r="FZ55" s="154">
        <f t="shared" si="41"/>
        <v>0</v>
      </c>
      <c r="GA55" s="154">
        <f t="shared" si="41"/>
        <v>0</v>
      </c>
      <c r="GB55" s="154">
        <f t="shared" si="41"/>
        <v>0</v>
      </c>
      <c r="GC55" s="154">
        <f t="shared" si="41"/>
        <v>0</v>
      </c>
      <c r="GD55" s="154">
        <f t="shared" si="41"/>
        <v>0</v>
      </c>
      <c r="GE55" s="154">
        <f t="shared" si="41"/>
        <v>0</v>
      </c>
      <c r="GF55" s="154">
        <f t="shared" si="41"/>
        <v>0</v>
      </c>
      <c r="GG55" s="154">
        <f t="shared" si="41"/>
        <v>0</v>
      </c>
      <c r="GH55" s="154">
        <f t="shared" si="41"/>
        <v>0</v>
      </c>
      <c r="GI55" s="154">
        <f t="shared" si="41"/>
        <v>0</v>
      </c>
      <c r="GJ55" s="154">
        <f t="shared" si="41"/>
        <v>0</v>
      </c>
      <c r="GK55" s="154">
        <f t="shared" si="41"/>
        <v>0</v>
      </c>
      <c r="GL55" s="154">
        <f t="shared" si="41"/>
        <v>0</v>
      </c>
      <c r="GM55" s="154">
        <f t="shared" si="41"/>
        <v>0</v>
      </c>
      <c r="GN55" s="154">
        <f t="shared" si="41"/>
        <v>0</v>
      </c>
      <c r="GO55" s="154">
        <f t="shared" si="41"/>
        <v>0</v>
      </c>
      <c r="GP55" s="154">
        <f t="shared" si="41"/>
        <v>0</v>
      </c>
      <c r="GQ55" s="154">
        <f t="shared" si="41"/>
        <v>0</v>
      </c>
      <c r="GR55" s="154">
        <f t="shared" si="41"/>
        <v>0</v>
      </c>
      <c r="GS55" s="154">
        <f t="shared" si="41"/>
        <v>0</v>
      </c>
      <c r="GT55" s="154">
        <f t="shared" si="41"/>
        <v>0</v>
      </c>
      <c r="GU55" s="154">
        <f t="shared" si="38"/>
        <v>0</v>
      </c>
      <c r="GV55" s="154">
        <f t="shared" si="38"/>
        <v>0</v>
      </c>
      <c r="GW55" s="154">
        <f t="shared" si="32"/>
        <v>0</v>
      </c>
      <c r="GX55" s="154">
        <f t="shared" ref="GX55:JI66" si="42">IF(AND(GX$46&gt;=$G55,GX$46&lt;=$H55),$D55,0)</f>
        <v>0</v>
      </c>
      <c r="GY55" s="154">
        <f t="shared" si="42"/>
        <v>0</v>
      </c>
      <c r="GZ55" s="154">
        <f t="shared" si="42"/>
        <v>0</v>
      </c>
      <c r="HA55" s="154">
        <f t="shared" si="42"/>
        <v>0</v>
      </c>
      <c r="HB55" s="154">
        <f t="shared" si="42"/>
        <v>0</v>
      </c>
      <c r="HC55" s="154">
        <f t="shared" si="42"/>
        <v>0</v>
      </c>
      <c r="HD55" s="154">
        <f t="shared" si="42"/>
        <v>0</v>
      </c>
      <c r="HE55" s="154">
        <f t="shared" si="42"/>
        <v>0</v>
      </c>
      <c r="HF55" s="154">
        <f t="shared" si="42"/>
        <v>0</v>
      </c>
      <c r="HG55" s="154">
        <f t="shared" si="42"/>
        <v>0</v>
      </c>
      <c r="HH55" s="154">
        <f t="shared" si="42"/>
        <v>0</v>
      </c>
      <c r="HI55" s="154">
        <f t="shared" si="42"/>
        <v>0</v>
      </c>
      <c r="HJ55" s="154">
        <f t="shared" si="42"/>
        <v>0</v>
      </c>
      <c r="HK55" s="154">
        <f t="shared" si="42"/>
        <v>0</v>
      </c>
      <c r="HL55" s="154">
        <f t="shared" si="42"/>
        <v>0</v>
      </c>
      <c r="HM55" s="154">
        <f t="shared" si="42"/>
        <v>0</v>
      </c>
      <c r="HN55" s="154">
        <f t="shared" si="42"/>
        <v>0</v>
      </c>
      <c r="HO55" s="154">
        <f t="shared" si="42"/>
        <v>0</v>
      </c>
      <c r="HP55" s="154">
        <f t="shared" si="42"/>
        <v>0</v>
      </c>
      <c r="HQ55" s="154">
        <f t="shared" si="42"/>
        <v>0</v>
      </c>
      <c r="HR55" s="154">
        <f t="shared" si="42"/>
        <v>0</v>
      </c>
      <c r="HS55" s="154">
        <f t="shared" si="42"/>
        <v>0</v>
      </c>
      <c r="HT55" s="154">
        <f t="shared" si="42"/>
        <v>0</v>
      </c>
      <c r="HU55" s="154">
        <f t="shared" si="42"/>
        <v>0</v>
      </c>
      <c r="HV55" s="154">
        <f t="shared" si="42"/>
        <v>0</v>
      </c>
      <c r="HW55" s="154">
        <f t="shared" si="42"/>
        <v>0</v>
      </c>
      <c r="HX55" s="154">
        <f t="shared" si="42"/>
        <v>0</v>
      </c>
      <c r="HY55" s="154">
        <f t="shared" si="42"/>
        <v>0</v>
      </c>
      <c r="HZ55" s="154">
        <f t="shared" si="42"/>
        <v>0</v>
      </c>
      <c r="IA55" s="154">
        <f t="shared" si="42"/>
        <v>0</v>
      </c>
      <c r="IB55" s="154">
        <f t="shared" si="42"/>
        <v>0</v>
      </c>
      <c r="IC55" s="154">
        <f t="shared" si="42"/>
        <v>0</v>
      </c>
      <c r="ID55" s="154">
        <f t="shared" si="42"/>
        <v>0</v>
      </c>
      <c r="IE55" s="154">
        <f t="shared" si="42"/>
        <v>0</v>
      </c>
      <c r="IF55" s="154">
        <f t="shared" si="42"/>
        <v>0</v>
      </c>
      <c r="IG55" s="154">
        <f t="shared" si="42"/>
        <v>0</v>
      </c>
      <c r="IH55" s="154">
        <f t="shared" si="42"/>
        <v>0</v>
      </c>
      <c r="II55" s="154">
        <f t="shared" si="42"/>
        <v>0</v>
      </c>
      <c r="IJ55" s="154">
        <f t="shared" si="42"/>
        <v>0</v>
      </c>
      <c r="IK55" s="154">
        <f t="shared" si="42"/>
        <v>0</v>
      </c>
      <c r="IL55" s="154">
        <f t="shared" si="42"/>
        <v>0</v>
      </c>
      <c r="IM55" s="154">
        <f t="shared" si="42"/>
        <v>0</v>
      </c>
      <c r="IN55" s="154">
        <f t="shared" si="42"/>
        <v>0</v>
      </c>
      <c r="IO55" s="154">
        <f t="shared" si="42"/>
        <v>0</v>
      </c>
      <c r="IP55" s="154">
        <f t="shared" si="42"/>
        <v>0</v>
      </c>
      <c r="IQ55" s="154">
        <f t="shared" si="42"/>
        <v>0</v>
      </c>
      <c r="IR55" s="154">
        <f t="shared" si="42"/>
        <v>0</v>
      </c>
      <c r="IS55" s="154">
        <f t="shared" si="42"/>
        <v>0</v>
      </c>
      <c r="IT55" s="154">
        <f t="shared" si="42"/>
        <v>0</v>
      </c>
      <c r="IU55" s="154">
        <f t="shared" si="42"/>
        <v>0</v>
      </c>
      <c r="IV55" s="154">
        <f t="shared" si="42"/>
        <v>0</v>
      </c>
      <c r="IW55" s="154">
        <f t="shared" si="42"/>
        <v>0</v>
      </c>
      <c r="IX55" s="154">
        <f t="shared" si="42"/>
        <v>0</v>
      </c>
      <c r="IY55" s="154">
        <f t="shared" si="42"/>
        <v>0</v>
      </c>
      <c r="IZ55" s="154">
        <f t="shared" si="42"/>
        <v>0</v>
      </c>
      <c r="JA55" s="154">
        <f t="shared" si="42"/>
        <v>0</v>
      </c>
      <c r="JB55" s="154">
        <f t="shared" si="42"/>
        <v>0</v>
      </c>
      <c r="JC55" s="154">
        <f t="shared" si="42"/>
        <v>0</v>
      </c>
      <c r="JD55" s="154">
        <f t="shared" si="42"/>
        <v>0</v>
      </c>
      <c r="JE55" s="154">
        <f t="shared" si="42"/>
        <v>0</v>
      </c>
      <c r="JF55" s="154">
        <f t="shared" si="42"/>
        <v>0</v>
      </c>
      <c r="JG55" s="154">
        <f t="shared" si="42"/>
        <v>0</v>
      </c>
      <c r="JH55" s="154">
        <f t="shared" si="42"/>
        <v>0</v>
      </c>
      <c r="JI55" s="154">
        <f t="shared" si="42"/>
        <v>0</v>
      </c>
      <c r="JJ55" s="154">
        <f t="shared" si="39"/>
        <v>0</v>
      </c>
      <c r="JK55" s="154">
        <f t="shared" si="39"/>
        <v>0</v>
      </c>
      <c r="JL55" s="154">
        <f t="shared" si="39"/>
        <v>0</v>
      </c>
      <c r="JM55" s="154">
        <f t="shared" si="39"/>
        <v>0</v>
      </c>
      <c r="JN55" s="154">
        <f t="shared" si="39"/>
        <v>0</v>
      </c>
      <c r="JO55" s="154">
        <f t="shared" si="39"/>
        <v>0</v>
      </c>
      <c r="JP55" s="154">
        <f t="shared" si="39"/>
        <v>0</v>
      </c>
      <c r="JQ55" s="154">
        <f t="shared" si="39"/>
        <v>0</v>
      </c>
      <c r="JR55" s="154">
        <f t="shared" si="39"/>
        <v>0</v>
      </c>
      <c r="JS55" s="154">
        <f t="shared" si="39"/>
        <v>0</v>
      </c>
      <c r="JT55" s="154">
        <f t="shared" si="39"/>
        <v>0</v>
      </c>
      <c r="JU55" s="154">
        <f t="shared" si="39"/>
        <v>0</v>
      </c>
      <c r="JV55" s="154">
        <f t="shared" si="39"/>
        <v>0</v>
      </c>
      <c r="JW55" s="154">
        <f t="shared" si="39"/>
        <v>0</v>
      </c>
      <c r="JX55" s="154">
        <f t="shared" si="39"/>
        <v>0</v>
      </c>
      <c r="JY55" s="154">
        <f t="shared" si="39"/>
        <v>0</v>
      </c>
      <c r="JZ55" s="154">
        <f t="shared" si="39"/>
        <v>0</v>
      </c>
      <c r="KA55" s="154">
        <f t="shared" si="39"/>
        <v>0</v>
      </c>
      <c r="KB55" s="154">
        <f t="shared" si="39"/>
        <v>0</v>
      </c>
      <c r="KC55" s="154">
        <f t="shared" si="39"/>
        <v>0</v>
      </c>
      <c r="KD55" s="154">
        <f t="shared" si="39"/>
        <v>0</v>
      </c>
      <c r="KE55" s="154">
        <f t="shared" si="39"/>
        <v>0</v>
      </c>
      <c r="KF55" s="154">
        <f t="shared" si="39"/>
        <v>0</v>
      </c>
      <c r="KG55" s="154">
        <f t="shared" si="39"/>
        <v>0</v>
      </c>
      <c r="KH55" s="154">
        <f t="shared" si="39"/>
        <v>0</v>
      </c>
      <c r="KI55" s="154">
        <f t="shared" si="39"/>
        <v>0</v>
      </c>
      <c r="KJ55" s="154">
        <f t="shared" si="39"/>
        <v>0</v>
      </c>
      <c r="KK55" s="154">
        <f t="shared" si="39"/>
        <v>0</v>
      </c>
      <c r="KL55" s="154">
        <f t="shared" si="39"/>
        <v>0</v>
      </c>
      <c r="KM55" s="154">
        <f t="shared" si="39"/>
        <v>0</v>
      </c>
      <c r="KN55" s="154">
        <f t="shared" si="39"/>
        <v>0</v>
      </c>
      <c r="KO55" s="154">
        <f t="shared" si="39"/>
        <v>0</v>
      </c>
      <c r="KP55" s="154">
        <f t="shared" si="39"/>
        <v>0</v>
      </c>
      <c r="KQ55" s="154">
        <f t="shared" si="39"/>
        <v>0</v>
      </c>
      <c r="KR55" s="154">
        <f t="shared" si="39"/>
        <v>0</v>
      </c>
      <c r="KS55" s="154">
        <f t="shared" si="39"/>
        <v>0</v>
      </c>
      <c r="KT55" s="154">
        <f t="shared" si="39"/>
        <v>0</v>
      </c>
      <c r="KU55" s="154">
        <f t="shared" si="39"/>
        <v>0</v>
      </c>
      <c r="KV55" s="154">
        <f t="shared" si="39"/>
        <v>0</v>
      </c>
      <c r="KW55" s="154">
        <f t="shared" si="39"/>
        <v>0</v>
      </c>
      <c r="KX55" s="154">
        <f t="shared" si="39"/>
        <v>0</v>
      </c>
      <c r="KY55" s="154">
        <f t="shared" si="39"/>
        <v>0</v>
      </c>
      <c r="KZ55" s="154">
        <f t="shared" si="39"/>
        <v>0</v>
      </c>
      <c r="LA55" s="154">
        <f t="shared" si="39"/>
        <v>0</v>
      </c>
      <c r="LB55" s="154">
        <f t="shared" si="39"/>
        <v>0</v>
      </c>
      <c r="LC55" s="154">
        <f t="shared" si="39"/>
        <v>0</v>
      </c>
      <c r="LD55" s="154">
        <f t="shared" si="39"/>
        <v>0</v>
      </c>
      <c r="LE55" s="154">
        <f t="shared" si="39"/>
        <v>0</v>
      </c>
      <c r="LF55" s="154">
        <f t="shared" si="39"/>
        <v>0</v>
      </c>
      <c r="LG55" s="154">
        <f t="shared" si="39"/>
        <v>0</v>
      </c>
      <c r="LH55" s="154">
        <f t="shared" si="39"/>
        <v>0</v>
      </c>
      <c r="LI55" s="154">
        <f t="shared" si="39"/>
        <v>0</v>
      </c>
      <c r="LJ55" s="154">
        <f t="shared" si="39"/>
        <v>0</v>
      </c>
      <c r="LK55" s="154">
        <f t="shared" si="39"/>
        <v>0</v>
      </c>
      <c r="LL55" s="154">
        <f t="shared" si="39"/>
        <v>0</v>
      </c>
      <c r="LM55" s="154">
        <f t="shared" si="39"/>
        <v>0</v>
      </c>
      <c r="LN55" s="154">
        <f t="shared" si="39"/>
        <v>0</v>
      </c>
      <c r="LO55" s="154">
        <f t="shared" si="39"/>
        <v>0</v>
      </c>
      <c r="LP55" s="154">
        <f t="shared" si="39"/>
        <v>0</v>
      </c>
      <c r="LQ55" s="154">
        <f t="shared" si="39"/>
        <v>0</v>
      </c>
      <c r="LR55" s="154">
        <f t="shared" si="39"/>
        <v>0</v>
      </c>
      <c r="LS55" s="154">
        <f t="shared" si="39"/>
        <v>0</v>
      </c>
      <c r="LT55" s="154">
        <f t="shared" si="39"/>
        <v>0</v>
      </c>
      <c r="LU55" s="154">
        <f t="shared" si="40"/>
        <v>0</v>
      </c>
      <c r="LV55" s="154">
        <f t="shared" si="40"/>
        <v>0</v>
      </c>
      <c r="LW55" s="154">
        <f t="shared" si="40"/>
        <v>0</v>
      </c>
      <c r="LX55" s="154">
        <f t="shared" si="40"/>
        <v>0</v>
      </c>
      <c r="LY55" s="154">
        <f t="shared" si="40"/>
        <v>0</v>
      </c>
      <c r="LZ55" s="154">
        <f t="shared" si="40"/>
        <v>0</v>
      </c>
      <c r="MA55" s="154">
        <f t="shared" si="40"/>
        <v>0</v>
      </c>
      <c r="MB55" s="154">
        <f t="shared" si="40"/>
        <v>0</v>
      </c>
      <c r="MC55" s="154">
        <f t="shared" si="40"/>
        <v>0</v>
      </c>
      <c r="MD55" s="154">
        <f t="shared" si="40"/>
        <v>0</v>
      </c>
      <c r="ME55" s="154">
        <f t="shared" si="40"/>
        <v>0</v>
      </c>
      <c r="MF55" s="154">
        <f t="shared" si="40"/>
        <v>0</v>
      </c>
      <c r="MG55" s="154">
        <f t="shared" si="40"/>
        <v>0</v>
      </c>
      <c r="MH55" s="154">
        <f t="shared" si="40"/>
        <v>0</v>
      </c>
      <c r="MI55" s="154">
        <f t="shared" si="40"/>
        <v>0</v>
      </c>
      <c r="MJ55" s="154">
        <f t="shared" si="40"/>
        <v>0</v>
      </c>
      <c r="MK55" s="154">
        <f t="shared" si="40"/>
        <v>0</v>
      </c>
      <c r="ML55" s="154">
        <f t="shared" si="40"/>
        <v>0</v>
      </c>
      <c r="MM55" s="154">
        <f t="shared" si="40"/>
        <v>0</v>
      </c>
      <c r="MN55" s="154">
        <f t="shared" si="40"/>
        <v>0</v>
      </c>
      <c r="MO55" s="154">
        <f t="shared" si="40"/>
        <v>0</v>
      </c>
      <c r="MP55" s="154">
        <f t="shared" si="40"/>
        <v>0</v>
      </c>
      <c r="MQ55" s="154">
        <f t="shared" si="40"/>
        <v>0</v>
      </c>
      <c r="MR55" s="154">
        <f t="shared" si="40"/>
        <v>0</v>
      </c>
      <c r="MS55" s="154">
        <f t="shared" si="40"/>
        <v>0</v>
      </c>
      <c r="MT55" s="154">
        <f t="shared" si="40"/>
        <v>0</v>
      </c>
      <c r="MU55" s="154">
        <f t="shared" si="40"/>
        <v>0</v>
      </c>
      <c r="MV55" s="154">
        <f t="shared" si="40"/>
        <v>0</v>
      </c>
      <c r="MW55" s="154">
        <f t="shared" si="40"/>
        <v>0</v>
      </c>
      <c r="MX55" s="154">
        <f t="shared" si="40"/>
        <v>0</v>
      </c>
      <c r="MY55" s="154">
        <f t="shared" si="40"/>
        <v>0</v>
      </c>
      <c r="MZ55" s="154">
        <f t="shared" si="40"/>
        <v>0</v>
      </c>
      <c r="NA55" s="154">
        <f t="shared" si="40"/>
        <v>0</v>
      </c>
      <c r="NB55" s="154">
        <f t="shared" si="40"/>
        <v>0</v>
      </c>
      <c r="NC55" s="154">
        <f t="shared" si="40"/>
        <v>0</v>
      </c>
      <c r="ND55" s="154">
        <f t="shared" si="40"/>
        <v>0</v>
      </c>
      <c r="NE55" s="154">
        <f t="shared" si="40"/>
        <v>0</v>
      </c>
      <c r="NF55" s="154">
        <f t="shared" si="40"/>
        <v>0</v>
      </c>
    </row>
    <row r="56" spans="2:370" s="154" customFormat="1" x14ac:dyDescent="0.25">
      <c r="B56" s="154">
        <v>10</v>
      </c>
      <c r="C56" s="154" t="str">
        <f t="shared" si="34"/>
        <v xml:space="preserve">Design </v>
      </c>
      <c r="D56" s="156">
        <f t="shared" si="35"/>
        <v>1</v>
      </c>
      <c r="E56" s="154">
        <v>1</v>
      </c>
      <c r="F56" s="154">
        <f t="shared" si="25"/>
        <v>0.05</v>
      </c>
      <c r="G56" s="154">
        <f t="shared" si="26"/>
        <v>161.99999999999997</v>
      </c>
      <c r="H56" s="154">
        <f>360*SUM(F47:F56)</f>
        <v>179.99999999999997</v>
      </c>
      <c r="J56" s="154">
        <f t="shared" si="18"/>
        <v>0</v>
      </c>
      <c r="K56" s="154">
        <f t="shared" si="36"/>
        <v>0</v>
      </c>
      <c r="L56" s="154">
        <f t="shared" si="36"/>
        <v>0</v>
      </c>
      <c r="M56" s="154">
        <f t="shared" si="36"/>
        <v>0</v>
      </c>
      <c r="N56" s="154">
        <f t="shared" si="36"/>
        <v>0</v>
      </c>
      <c r="O56" s="154">
        <f t="shared" si="36"/>
        <v>0</v>
      </c>
      <c r="P56" s="154">
        <f t="shared" si="36"/>
        <v>0</v>
      </c>
      <c r="Q56" s="154">
        <f t="shared" si="36"/>
        <v>0</v>
      </c>
      <c r="R56" s="154">
        <f t="shared" si="36"/>
        <v>0</v>
      </c>
      <c r="S56" s="154">
        <f t="shared" si="36"/>
        <v>0</v>
      </c>
      <c r="T56" s="154">
        <f t="shared" si="36"/>
        <v>0</v>
      </c>
      <c r="U56" s="154">
        <f t="shared" si="36"/>
        <v>0</v>
      </c>
      <c r="V56" s="154">
        <f t="shared" si="36"/>
        <v>0</v>
      </c>
      <c r="W56" s="154">
        <f t="shared" si="36"/>
        <v>0</v>
      </c>
      <c r="X56" s="154">
        <f t="shared" si="36"/>
        <v>0</v>
      </c>
      <c r="Y56" s="154">
        <f t="shared" si="36"/>
        <v>0</v>
      </c>
      <c r="Z56" s="154">
        <f t="shared" si="36"/>
        <v>0</v>
      </c>
      <c r="AA56" s="154">
        <f t="shared" si="36"/>
        <v>0</v>
      </c>
      <c r="AB56" s="154">
        <f t="shared" si="36"/>
        <v>0</v>
      </c>
      <c r="AC56" s="154">
        <f t="shared" si="36"/>
        <v>0</v>
      </c>
      <c r="AD56" s="154">
        <f t="shared" si="36"/>
        <v>0</v>
      </c>
      <c r="AE56" s="154">
        <f t="shared" si="36"/>
        <v>0</v>
      </c>
      <c r="AF56" s="154">
        <f t="shared" si="36"/>
        <v>0</v>
      </c>
      <c r="AG56" s="154">
        <f t="shared" si="36"/>
        <v>0</v>
      </c>
      <c r="AH56" s="154">
        <f t="shared" si="36"/>
        <v>0</v>
      </c>
      <c r="AI56" s="154">
        <f t="shared" si="36"/>
        <v>0</v>
      </c>
      <c r="AJ56" s="154">
        <f t="shared" si="36"/>
        <v>0</v>
      </c>
      <c r="AK56" s="154">
        <f t="shared" si="36"/>
        <v>0</v>
      </c>
      <c r="AL56" s="154">
        <f t="shared" si="36"/>
        <v>0</v>
      </c>
      <c r="AM56" s="154">
        <f t="shared" si="36"/>
        <v>0</v>
      </c>
      <c r="AN56" s="154">
        <f t="shared" si="36"/>
        <v>0</v>
      </c>
      <c r="AO56" s="154">
        <f t="shared" si="36"/>
        <v>0</v>
      </c>
      <c r="AP56" s="154">
        <f t="shared" si="36"/>
        <v>0</v>
      </c>
      <c r="AQ56" s="154">
        <f t="shared" si="36"/>
        <v>0</v>
      </c>
      <c r="AR56" s="154">
        <f t="shared" si="36"/>
        <v>0</v>
      </c>
      <c r="AS56" s="154">
        <f t="shared" si="36"/>
        <v>0</v>
      </c>
      <c r="AT56" s="154">
        <f t="shared" si="36"/>
        <v>0</v>
      </c>
      <c r="AU56" s="154">
        <f t="shared" si="36"/>
        <v>0</v>
      </c>
      <c r="AV56" s="154">
        <f t="shared" si="36"/>
        <v>0</v>
      </c>
      <c r="AW56" s="154">
        <f t="shared" si="36"/>
        <v>0</v>
      </c>
      <c r="AX56" s="154">
        <f t="shared" si="36"/>
        <v>0</v>
      </c>
      <c r="AY56" s="154">
        <f t="shared" si="36"/>
        <v>0</v>
      </c>
      <c r="AZ56" s="154">
        <f t="shared" si="36"/>
        <v>0</v>
      </c>
      <c r="BA56" s="154">
        <f t="shared" si="36"/>
        <v>0</v>
      </c>
      <c r="BB56" s="154">
        <f t="shared" si="36"/>
        <v>0</v>
      </c>
      <c r="BC56" s="154">
        <f t="shared" si="36"/>
        <v>0</v>
      </c>
      <c r="BD56" s="154">
        <f t="shared" si="36"/>
        <v>0</v>
      </c>
      <c r="BE56" s="154">
        <f t="shared" si="36"/>
        <v>0</v>
      </c>
      <c r="BF56" s="154">
        <f t="shared" si="36"/>
        <v>0</v>
      </c>
      <c r="BG56" s="154">
        <f t="shared" si="36"/>
        <v>0</v>
      </c>
      <c r="BH56" s="154">
        <f t="shared" si="36"/>
        <v>0</v>
      </c>
      <c r="BI56" s="154">
        <f t="shared" si="36"/>
        <v>0</v>
      </c>
      <c r="BJ56" s="154">
        <f t="shared" si="36"/>
        <v>0</v>
      </c>
      <c r="BK56" s="154">
        <f t="shared" si="36"/>
        <v>0</v>
      </c>
      <c r="BL56" s="154">
        <f t="shared" si="36"/>
        <v>0</v>
      </c>
      <c r="BM56" s="154">
        <f t="shared" si="36"/>
        <v>0</v>
      </c>
      <c r="BN56" s="154">
        <f t="shared" si="36"/>
        <v>0</v>
      </c>
      <c r="BO56" s="154">
        <f t="shared" si="36"/>
        <v>0</v>
      </c>
      <c r="BP56" s="154">
        <f t="shared" si="36"/>
        <v>0</v>
      </c>
      <c r="BQ56" s="154">
        <f t="shared" si="36"/>
        <v>0</v>
      </c>
      <c r="BR56" s="154">
        <f t="shared" si="36"/>
        <v>0</v>
      </c>
      <c r="BS56" s="154">
        <f t="shared" si="36"/>
        <v>0</v>
      </c>
      <c r="BT56" s="154">
        <f t="shared" si="36"/>
        <v>0</v>
      </c>
      <c r="BU56" s="154">
        <f t="shared" si="36"/>
        <v>0</v>
      </c>
      <c r="BV56" s="154">
        <f t="shared" ref="BV56:EG59" si="43">IF(AND(BV$46&gt;=$G56,BV$46&lt;=$H56),$D56,0)</f>
        <v>0</v>
      </c>
      <c r="BW56" s="154">
        <f t="shared" si="43"/>
        <v>0</v>
      </c>
      <c r="BX56" s="154">
        <f t="shared" si="43"/>
        <v>0</v>
      </c>
      <c r="BY56" s="154">
        <f t="shared" si="43"/>
        <v>0</v>
      </c>
      <c r="BZ56" s="154">
        <f t="shared" si="43"/>
        <v>0</v>
      </c>
      <c r="CA56" s="154">
        <f t="shared" si="43"/>
        <v>0</v>
      </c>
      <c r="CB56" s="154">
        <f t="shared" si="43"/>
        <v>0</v>
      </c>
      <c r="CC56" s="154">
        <f t="shared" si="43"/>
        <v>0</v>
      </c>
      <c r="CD56" s="154">
        <f t="shared" si="43"/>
        <v>0</v>
      </c>
      <c r="CE56" s="154">
        <f t="shared" si="43"/>
        <v>0</v>
      </c>
      <c r="CF56" s="154">
        <f t="shared" si="43"/>
        <v>0</v>
      </c>
      <c r="CG56" s="154">
        <f t="shared" si="43"/>
        <v>0</v>
      </c>
      <c r="CH56" s="154">
        <f t="shared" si="43"/>
        <v>0</v>
      </c>
      <c r="CI56" s="154">
        <f t="shared" si="43"/>
        <v>0</v>
      </c>
      <c r="CJ56" s="154">
        <f t="shared" si="43"/>
        <v>0</v>
      </c>
      <c r="CK56" s="154">
        <f t="shared" si="43"/>
        <v>0</v>
      </c>
      <c r="CL56" s="154">
        <f t="shared" si="43"/>
        <v>0</v>
      </c>
      <c r="CM56" s="154">
        <f t="shared" si="43"/>
        <v>0</v>
      </c>
      <c r="CN56" s="154">
        <f t="shared" si="43"/>
        <v>0</v>
      </c>
      <c r="CO56" s="154">
        <f t="shared" si="43"/>
        <v>0</v>
      </c>
      <c r="CP56" s="154">
        <f t="shared" si="43"/>
        <v>0</v>
      </c>
      <c r="CQ56" s="154">
        <f t="shared" si="43"/>
        <v>0</v>
      </c>
      <c r="CR56" s="154">
        <f t="shared" si="43"/>
        <v>0</v>
      </c>
      <c r="CS56" s="154">
        <f t="shared" si="43"/>
        <v>0</v>
      </c>
      <c r="CT56" s="154">
        <f t="shared" si="43"/>
        <v>0</v>
      </c>
      <c r="CU56" s="154">
        <f t="shared" si="43"/>
        <v>0</v>
      </c>
      <c r="CV56" s="154">
        <f t="shared" si="43"/>
        <v>0</v>
      </c>
      <c r="CW56" s="154">
        <f t="shared" si="43"/>
        <v>0</v>
      </c>
      <c r="CX56" s="154">
        <f t="shared" si="43"/>
        <v>0</v>
      </c>
      <c r="CY56" s="154">
        <f t="shared" si="43"/>
        <v>0</v>
      </c>
      <c r="CZ56" s="154">
        <f t="shared" si="43"/>
        <v>0</v>
      </c>
      <c r="DA56" s="154">
        <f t="shared" si="43"/>
        <v>0</v>
      </c>
      <c r="DB56" s="154">
        <f t="shared" si="43"/>
        <v>0</v>
      </c>
      <c r="DC56" s="154">
        <f t="shared" si="43"/>
        <v>0</v>
      </c>
      <c r="DD56" s="154">
        <f t="shared" si="43"/>
        <v>0</v>
      </c>
      <c r="DE56" s="154">
        <f t="shared" si="43"/>
        <v>0</v>
      </c>
      <c r="DF56" s="154">
        <f t="shared" si="43"/>
        <v>0</v>
      </c>
      <c r="DG56" s="154">
        <f t="shared" si="43"/>
        <v>0</v>
      </c>
      <c r="DH56" s="154">
        <f t="shared" si="43"/>
        <v>0</v>
      </c>
      <c r="DI56" s="154">
        <f t="shared" si="43"/>
        <v>0</v>
      </c>
      <c r="DJ56" s="154">
        <f t="shared" si="43"/>
        <v>0</v>
      </c>
      <c r="DK56" s="154">
        <f t="shared" si="43"/>
        <v>0</v>
      </c>
      <c r="DL56" s="154">
        <f t="shared" si="43"/>
        <v>0</v>
      </c>
      <c r="DM56" s="154">
        <f t="shared" si="43"/>
        <v>0</v>
      </c>
      <c r="DN56" s="154">
        <f t="shared" si="43"/>
        <v>0</v>
      </c>
      <c r="DO56" s="154">
        <f t="shared" si="43"/>
        <v>0</v>
      </c>
      <c r="DP56" s="154">
        <f t="shared" si="43"/>
        <v>0</v>
      </c>
      <c r="DQ56" s="154">
        <f t="shared" si="43"/>
        <v>0</v>
      </c>
      <c r="DR56" s="154">
        <f t="shared" si="43"/>
        <v>0</v>
      </c>
      <c r="DS56" s="154">
        <f t="shared" si="43"/>
        <v>0</v>
      </c>
      <c r="DT56" s="154">
        <f t="shared" si="43"/>
        <v>0</v>
      </c>
      <c r="DU56" s="154">
        <f t="shared" si="43"/>
        <v>0</v>
      </c>
      <c r="DV56" s="154">
        <f t="shared" si="43"/>
        <v>0</v>
      </c>
      <c r="DW56" s="154">
        <f t="shared" si="43"/>
        <v>0</v>
      </c>
      <c r="DX56" s="154">
        <f t="shared" si="43"/>
        <v>0</v>
      </c>
      <c r="DY56" s="154">
        <f t="shared" si="43"/>
        <v>0</v>
      </c>
      <c r="DZ56" s="154">
        <f t="shared" si="43"/>
        <v>0</v>
      </c>
      <c r="EA56" s="154">
        <f t="shared" si="43"/>
        <v>0</v>
      </c>
      <c r="EB56" s="154">
        <f t="shared" si="43"/>
        <v>0</v>
      </c>
      <c r="EC56" s="154">
        <f t="shared" si="43"/>
        <v>0</v>
      </c>
      <c r="ED56" s="154">
        <f t="shared" si="43"/>
        <v>0</v>
      </c>
      <c r="EE56" s="154">
        <f t="shared" si="43"/>
        <v>0</v>
      </c>
      <c r="EF56" s="154">
        <f t="shared" si="43"/>
        <v>0</v>
      </c>
      <c r="EG56" s="154">
        <f t="shared" si="43"/>
        <v>0</v>
      </c>
      <c r="EH56" s="154">
        <f t="shared" si="31"/>
        <v>0</v>
      </c>
      <c r="EI56" s="154">
        <f t="shared" si="41"/>
        <v>0</v>
      </c>
      <c r="EJ56" s="154">
        <f t="shared" si="41"/>
        <v>0</v>
      </c>
      <c r="EK56" s="154">
        <f t="shared" si="41"/>
        <v>0</v>
      </c>
      <c r="EL56" s="154">
        <f t="shared" si="41"/>
        <v>0</v>
      </c>
      <c r="EM56" s="154">
        <f t="shared" si="41"/>
        <v>0</v>
      </c>
      <c r="EN56" s="154">
        <f t="shared" si="41"/>
        <v>0</v>
      </c>
      <c r="EO56" s="154">
        <f t="shared" si="41"/>
        <v>0</v>
      </c>
      <c r="EP56" s="154">
        <f t="shared" si="41"/>
        <v>0</v>
      </c>
      <c r="EQ56" s="154">
        <f t="shared" si="41"/>
        <v>0</v>
      </c>
      <c r="ER56" s="154">
        <f t="shared" si="41"/>
        <v>0</v>
      </c>
      <c r="ES56" s="154">
        <f t="shared" si="41"/>
        <v>0</v>
      </c>
      <c r="ET56" s="154">
        <f t="shared" si="41"/>
        <v>0</v>
      </c>
      <c r="EU56" s="154">
        <f t="shared" si="41"/>
        <v>0</v>
      </c>
      <c r="EV56" s="154">
        <f t="shared" si="41"/>
        <v>0</v>
      </c>
      <c r="EW56" s="154">
        <f t="shared" si="41"/>
        <v>0</v>
      </c>
      <c r="EX56" s="154">
        <f t="shared" si="41"/>
        <v>0</v>
      </c>
      <c r="EY56" s="154">
        <f t="shared" si="41"/>
        <v>0</v>
      </c>
      <c r="EZ56" s="154">
        <f t="shared" si="41"/>
        <v>0</v>
      </c>
      <c r="FA56" s="154">
        <f t="shared" si="41"/>
        <v>0</v>
      </c>
      <c r="FB56" s="154">
        <f t="shared" si="41"/>
        <v>0</v>
      </c>
      <c r="FC56" s="154">
        <f t="shared" si="41"/>
        <v>0</v>
      </c>
      <c r="FD56" s="154">
        <f t="shared" si="41"/>
        <v>0</v>
      </c>
      <c r="FE56" s="154">
        <f t="shared" si="41"/>
        <v>0</v>
      </c>
      <c r="FF56" s="154">
        <f t="shared" si="41"/>
        <v>0</v>
      </c>
      <c r="FG56" s="154">
        <f t="shared" si="41"/>
        <v>0</v>
      </c>
      <c r="FH56" s="154">
        <f t="shared" si="41"/>
        <v>0</v>
      </c>
      <c r="FI56" s="154">
        <f t="shared" si="41"/>
        <v>0</v>
      </c>
      <c r="FJ56" s="154">
        <f t="shared" si="41"/>
        <v>0</v>
      </c>
      <c r="FK56" s="154">
        <f t="shared" si="41"/>
        <v>0</v>
      </c>
      <c r="FL56" s="154">
        <f t="shared" si="41"/>
        <v>0</v>
      </c>
      <c r="FM56" s="154">
        <f t="shared" si="41"/>
        <v>0</v>
      </c>
      <c r="FN56" s="154">
        <f t="shared" si="41"/>
        <v>0</v>
      </c>
      <c r="FO56" s="154">
        <f t="shared" si="41"/>
        <v>0</v>
      </c>
      <c r="FP56" s="154">
        <f t="shared" si="41"/>
        <v>1</v>
      </c>
      <c r="FQ56" s="154">
        <f t="shared" si="41"/>
        <v>1</v>
      </c>
      <c r="FR56" s="154">
        <f t="shared" si="41"/>
        <v>1</v>
      </c>
      <c r="FS56" s="154">
        <f t="shared" si="41"/>
        <v>1</v>
      </c>
      <c r="FT56" s="154">
        <f t="shared" si="41"/>
        <v>1</v>
      </c>
      <c r="FU56" s="154">
        <f t="shared" si="41"/>
        <v>1</v>
      </c>
      <c r="FV56" s="154">
        <f t="shared" si="41"/>
        <v>1</v>
      </c>
      <c r="FW56" s="154">
        <f t="shared" si="41"/>
        <v>1</v>
      </c>
      <c r="FX56" s="154">
        <f t="shared" si="41"/>
        <v>1</v>
      </c>
      <c r="FY56" s="154">
        <f t="shared" si="41"/>
        <v>1</v>
      </c>
      <c r="FZ56" s="154">
        <f t="shared" si="41"/>
        <v>1</v>
      </c>
      <c r="GA56" s="154">
        <f t="shared" si="41"/>
        <v>1</v>
      </c>
      <c r="GB56" s="154">
        <f t="shared" si="41"/>
        <v>1</v>
      </c>
      <c r="GC56" s="154">
        <f t="shared" si="41"/>
        <v>1</v>
      </c>
      <c r="GD56" s="154">
        <f t="shared" si="41"/>
        <v>1</v>
      </c>
      <c r="GE56" s="154">
        <f t="shared" si="41"/>
        <v>1</v>
      </c>
      <c r="GF56" s="154">
        <f t="shared" si="41"/>
        <v>1</v>
      </c>
      <c r="GG56" s="154">
        <f t="shared" si="41"/>
        <v>1</v>
      </c>
      <c r="GH56" s="154">
        <f t="shared" si="41"/>
        <v>1</v>
      </c>
      <c r="GI56" s="154">
        <f t="shared" si="41"/>
        <v>0</v>
      </c>
      <c r="GJ56" s="154">
        <f t="shared" si="41"/>
        <v>0</v>
      </c>
      <c r="GK56" s="154">
        <f t="shared" si="41"/>
        <v>0</v>
      </c>
      <c r="GL56" s="154">
        <f t="shared" si="41"/>
        <v>0</v>
      </c>
      <c r="GM56" s="154">
        <f t="shared" si="41"/>
        <v>0</v>
      </c>
      <c r="GN56" s="154">
        <f t="shared" si="41"/>
        <v>0</v>
      </c>
      <c r="GO56" s="154">
        <f t="shared" si="41"/>
        <v>0</v>
      </c>
      <c r="GP56" s="154">
        <f t="shared" si="41"/>
        <v>0</v>
      </c>
      <c r="GQ56" s="154">
        <f t="shared" si="41"/>
        <v>0</v>
      </c>
      <c r="GR56" s="154">
        <f t="shared" si="41"/>
        <v>0</v>
      </c>
      <c r="GS56" s="154">
        <f t="shared" si="41"/>
        <v>0</v>
      </c>
      <c r="GT56" s="154">
        <f t="shared" si="41"/>
        <v>0</v>
      </c>
      <c r="GU56" s="154">
        <f t="shared" si="38"/>
        <v>0</v>
      </c>
      <c r="GV56" s="154">
        <f t="shared" si="38"/>
        <v>0</v>
      </c>
      <c r="GW56" s="154">
        <f t="shared" ref="GW56:JH66" si="44">IF(AND(GW$46&gt;=$G56,GW$46&lt;=$H56),$D56,0)</f>
        <v>0</v>
      </c>
      <c r="GX56" s="154">
        <f t="shared" si="44"/>
        <v>0</v>
      </c>
      <c r="GY56" s="154">
        <f t="shared" si="44"/>
        <v>0</v>
      </c>
      <c r="GZ56" s="154">
        <f t="shared" si="44"/>
        <v>0</v>
      </c>
      <c r="HA56" s="154">
        <f t="shared" si="44"/>
        <v>0</v>
      </c>
      <c r="HB56" s="154">
        <f t="shared" si="44"/>
        <v>0</v>
      </c>
      <c r="HC56" s="154">
        <f t="shared" si="44"/>
        <v>0</v>
      </c>
      <c r="HD56" s="154">
        <f t="shared" si="44"/>
        <v>0</v>
      </c>
      <c r="HE56" s="154">
        <f t="shared" si="44"/>
        <v>0</v>
      </c>
      <c r="HF56" s="154">
        <f t="shared" si="44"/>
        <v>0</v>
      </c>
      <c r="HG56" s="154">
        <f t="shared" si="44"/>
        <v>0</v>
      </c>
      <c r="HH56" s="154">
        <f t="shared" si="44"/>
        <v>0</v>
      </c>
      <c r="HI56" s="154">
        <f t="shared" si="44"/>
        <v>0</v>
      </c>
      <c r="HJ56" s="154">
        <f t="shared" si="44"/>
        <v>0</v>
      </c>
      <c r="HK56" s="154">
        <f t="shared" si="44"/>
        <v>0</v>
      </c>
      <c r="HL56" s="154">
        <f t="shared" si="44"/>
        <v>0</v>
      </c>
      <c r="HM56" s="154">
        <f t="shared" si="44"/>
        <v>0</v>
      </c>
      <c r="HN56" s="154">
        <f t="shared" si="44"/>
        <v>0</v>
      </c>
      <c r="HO56" s="154">
        <f t="shared" si="44"/>
        <v>0</v>
      </c>
      <c r="HP56" s="154">
        <f t="shared" si="44"/>
        <v>0</v>
      </c>
      <c r="HQ56" s="154">
        <f t="shared" si="44"/>
        <v>0</v>
      </c>
      <c r="HR56" s="154">
        <f t="shared" si="44"/>
        <v>0</v>
      </c>
      <c r="HS56" s="154">
        <f t="shared" si="44"/>
        <v>0</v>
      </c>
      <c r="HT56" s="154">
        <f t="shared" si="44"/>
        <v>0</v>
      </c>
      <c r="HU56" s="154">
        <f t="shared" si="44"/>
        <v>0</v>
      </c>
      <c r="HV56" s="154">
        <f t="shared" si="44"/>
        <v>0</v>
      </c>
      <c r="HW56" s="154">
        <f t="shared" si="44"/>
        <v>0</v>
      </c>
      <c r="HX56" s="154">
        <f t="shared" si="44"/>
        <v>0</v>
      </c>
      <c r="HY56" s="154">
        <f t="shared" si="44"/>
        <v>0</v>
      </c>
      <c r="HZ56" s="154">
        <f t="shared" si="44"/>
        <v>0</v>
      </c>
      <c r="IA56" s="154">
        <f t="shared" si="44"/>
        <v>0</v>
      </c>
      <c r="IB56" s="154">
        <f t="shared" si="44"/>
        <v>0</v>
      </c>
      <c r="IC56" s="154">
        <f t="shared" si="44"/>
        <v>0</v>
      </c>
      <c r="ID56" s="154">
        <f t="shared" si="44"/>
        <v>0</v>
      </c>
      <c r="IE56" s="154">
        <f t="shared" si="44"/>
        <v>0</v>
      </c>
      <c r="IF56" s="154">
        <f t="shared" si="44"/>
        <v>0</v>
      </c>
      <c r="IG56" s="154">
        <f t="shared" si="44"/>
        <v>0</v>
      </c>
      <c r="IH56" s="154">
        <f t="shared" si="44"/>
        <v>0</v>
      </c>
      <c r="II56" s="154">
        <f t="shared" si="44"/>
        <v>0</v>
      </c>
      <c r="IJ56" s="154">
        <f t="shared" si="44"/>
        <v>0</v>
      </c>
      <c r="IK56" s="154">
        <f t="shared" si="44"/>
        <v>0</v>
      </c>
      <c r="IL56" s="154">
        <f t="shared" si="44"/>
        <v>0</v>
      </c>
      <c r="IM56" s="154">
        <f t="shared" si="44"/>
        <v>0</v>
      </c>
      <c r="IN56" s="154">
        <f t="shared" si="44"/>
        <v>0</v>
      </c>
      <c r="IO56" s="154">
        <f t="shared" si="44"/>
        <v>0</v>
      </c>
      <c r="IP56" s="154">
        <f t="shared" si="44"/>
        <v>0</v>
      </c>
      <c r="IQ56" s="154">
        <f t="shared" si="44"/>
        <v>0</v>
      </c>
      <c r="IR56" s="154">
        <f t="shared" si="44"/>
        <v>0</v>
      </c>
      <c r="IS56" s="154">
        <f t="shared" si="44"/>
        <v>0</v>
      </c>
      <c r="IT56" s="154">
        <f t="shared" si="44"/>
        <v>0</v>
      </c>
      <c r="IU56" s="154">
        <f t="shared" si="44"/>
        <v>0</v>
      </c>
      <c r="IV56" s="154">
        <f t="shared" si="44"/>
        <v>0</v>
      </c>
      <c r="IW56" s="154">
        <f t="shared" si="44"/>
        <v>0</v>
      </c>
      <c r="IX56" s="154">
        <f t="shared" si="44"/>
        <v>0</v>
      </c>
      <c r="IY56" s="154">
        <f t="shared" si="44"/>
        <v>0</v>
      </c>
      <c r="IZ56" s="154">
        <f t="shared" si="44"/>
        <v>0</v>
      </c>
      <c r="JA56" s="154">
        <f t="shared" si="44"/>
        <v>0</v>
      </c>
      <c r="JB56" s="154">
        <f t="shared" si="44"/>
        <v>0</v>
      </c>
      <c r="JC56" s="154">
        <f t="shared" si="44"/>
        <v>0</v>
      </c>
      <c r="JD56" s="154">
        <f t="shared" si="44"/>
        <v>0</v>
      </c>
      <c r="JE56" s="154">
        <f t="shared" si="44"/>
        <v>0</v>
      </c>
      <c r="JF56" s="154">
        <f t="shared" si="44"/>
        <v>0</v>
      </c>
      <c r="JG56" s="154">
        <f t="shared" si="44"/>
        <v>0</v>
      </c>
      <c r="JH56" s="154">
        <f t="shared" si="44"/>
        <v>0</v>
      </c>
      <c r="JI56" s="154">
        <f t="shared" si="42"/>
        <v>0</v>
      </c>
      <c r="JJ56" s="154">
        <f t="shared" si="39"/>
        <v>0</v>
      </c>
      <c r="JK56" s="154">
        <f t="shared" si="39"/>
        <v>0</v>
      </c>
      <c r="JL56" s="154">
        <f t="shared" si="39"/>
        <v>0</v>
      </c>
      <c r="JM56" s="154">
        <f t="shared" si="39"/>
        <v>0</v>
      </c>
      <c r="JN56" s="154">
        <f t="shared" si="39"/>
        <v>0</v>
      </c>
      <c r="JO56" s="154">
        <f t="shared" si="39"/>
        <v>0</v>
      </c>
      <c r="JP56" s="154">
        <f t="shared" si="39"/>
        <v>0</v>
      </c>
      <c r="JQ56" s="154">
        <f t="shared" si="39"/>
        <v>0</v>
      </c>
      <c r="JR56" s="154">
        <f t="shared" si="39"/>
        <v>0</v>
      </c>
      <c r="JS56" s="154">
        <f t="shared" si="39"/>
        <v>0</v>
      </c>
      <c r="JT56" s="154">
        <f t="shared" si="39"/>
        <v>0</v>
      </c>
      <c r="JU56" s="154">
        <f t="shared" si="39"/>
        <v>0</v>
      </c>
      <c r="JV56" s="154">
        <f t="shared" si="39"/>
        <v>0</v>
      </c>
      <c r="JW56" s="154">
        <f t="shared" si="39"/>
        <v>0</v>
      </c>
      <c r="JX56" s="154">
        <f t="shared" si="39"/>
        <v>0</v>
      </c>
      <c r="JY56" s="154">
        <f t="shared" si="39"/>
        <v>0</v>
      </c>
      <c r="JZ56" s="154">
        <f t="shared" si="39"/>
        <v>0</v>
      </c>
      <c r="KA56" s="154">
        <f t="shared" si="39"/>
        <v>0</v>
      </c>
      <c r="KB56" s="154">
        <f t="shared" si="39"/>
        <v>0</v>
      </c>
      <c r="KC56" s="154">
        <f t="shared" si="39"/>
        <v>0</v>
      </c>
      <c r="KD56" s="154">
        <f t="shared" si="39"/>
        <v>0</v>
      </c>
      <c r="KE56" s="154">
        <f t="shared" si="39"/>
        <v>0</v>
      </c>
      <c r="KF56" s="154">
        <f t="shared" si="39"/>
        <v>0</v>
      </c>
      <c r="KG56" s="154">
        <f t="shared" si="39"/>
        <v>0</v>
      </c>
      <c r="KH56" s="154">
        <f t="shared" si="39"/>
        <v>0</v>
      </c>
      <c r="KI56" s="154">
        <f t="shared" si="39"/>
        <v>0</v>
      </c>
      <c r="KJ56" s="154">
        <f t="shared" si="39"/>
        <v>0</v>
      </c>
      <c r="KK56" s="154">
        <f t="shared" si="39"/>
        <v>0</v>
      </c>
      <c r="KL56" s="154">
        <f t="shared" si="39"/>
        <v>0</v>
      </c>
      <c r="KM56" s="154">
        <f t="shared" si="39"/>
        <v>0</v>
      </c>
      <c r="KN56" s="154">
        <f t="shared" si="39"/>
        <v>0</v>
      </c>
      <c r="KO56" s="154">
        <f t="shared" si="39"/>
        <v>0</v>
      </c>
      <c r="KP56" s="154">
        <f t="shared" si="39"/>
        <v>0</v>
      </c>
      <c r="KQ56" s="154">
        <f t="shared" si="39"/>
        <v>0</v>
      </c>
      <c r="KR56" s="154">
        <f t="shared" si="39"/>
        <v>0</v>
      </c>
      <c r="KS56" s="154">
        <f t="shared" si="39"/>
        <v>0</v>
      </c>
      <c r="KT56" s="154">
        <f t="shared" si="39"/>
        <v>0</v>
      </c>
      <c r="KU56" s="154">
        <f t="shared" si="39"/>
        <v>0</v>
      </c>
      <c r="KV56" s="154">
        <f t="shared" si="39"/>
        <v>0</v>
      </c>
      <c r="KW56" s="154">
        <f t="shared" si="39"/>
        <v>0</v>
      </c>
      <c r="KX56" s="154">
        <f t="shared" si="39"/>
        <v>0</v>
      </c>
      <c r="KY56" s="154">
        <f t="shared" si="39"/>
        <v>0</v>
      </c>
      <c r="KZ56" s="154">
        <f t="shared" si="39"/>
        <v>0</v>
      </c>
      <c r="LA56" s="154">
        <f t="shared" si="39"/>
        <v>0</v>
      </c>
      <c r="LB56" s="154">
        <f t="shared" si="39"/>
        <v>0</v>
      </c>
      <c r="LC56" s="154">
        <f t="shared" si="39"/>
        <v>0</v>
      </c>
      <c r="LD56" s="154">
        <f t="shared" si="39"/>
        <v>0</v>
      </c>
      <c r="LE56" s="154">
        <f t="shared" si="39"/>
        <v>0</v>
      </c>
      <c r="LF56" s="154">
        <f t="shared" si="39"/>
        <v>0</v>
      </c>
      <c r="LG56" s="154">
        <f t="shared" si="39"/>
        <v>0</v>
      </c>
      <c r="LH56" s="154">
        <f t="shared" si="39"/>
        <v>0</v>
      </c>
      <c r="LI56" s="154">
        <f t="shared" si="39"/>
        <v>0</v>
      </c>
      <c r="LJ56" s="154">
        <f t="shared" si="39"/>
        <v>0</v>
      </c>
      <c r="LK56" s="154">
        <f t="shared" si="39"/>
        <v>0</v>
      </c>
      <c r="LL56" s="154">
        <f t="shared" si="39"/>
        <v>0</v>
      </c>
      <c r="LM56" s="154">
        <f t="shared" si="39"/>
        <v>0</v>
      </c>
      <c r="LN56" s="154">
        <f t="shared" si="39"/>
        <v>0</v>
      </c>
      <c r="LO56" s="154">
        <f t="shared" si="39"/>
        <v>0</v>
      </c>
      <c r="LP56" s="154">
        <f t="shared" si="39"/>
        <v>0</v>
      </c>
      <c r="LQ56" s="154">
        <f t="shared" si="39"/>
        <v>0</v>
      </c>
      <c r="LR56" s="154">
        <f t="shared" si="39"/>
        <v>0</v>
      </c>
      <c r="LS56" s="154">
        <f t="shared" si="39"/>
        <v>0</v>
      </c>
      <c r="LT56" s="154">
        <f t="shared" si="39"/>
        <v>0</v>
      </c>
      <c r="LU56" s="154">
        <f t="shared" si="40"/>
        <v>0</v>
      </c>
      <c r="LV56" s="154">
        <f t="shared" si="40"/>
        <v>0</v>
      </c>
      <c r="LW56" s="154">
        <f t="shared" si="40"/>
        <v>0</v>
      </c>
      <c r="LX56" s="154">
        <f t="shared" si="40"/>
        <v>0</v>
      </c>
      <c r="LY56" s="154">
        <f t="shared" si="40"/>
        <v>0</v>
      </c>
      <c r="LZ56" s="154">
        <f t="shared" si="40"/>
        <v>0</v>
      </c>
      <c r="MA56" s="154">
        <f t="shared" si="40"/>
        <v>0</v>
      </c>
      <c r="MB56" s="154">
        <f t="shared" si="40"/>
        <v>0</v>
      </c>
      <c r="MC56" s="154">
        <f t="shared" si="40"/>
        <v>0</v>
      </c>
      <c r="MD56" s="154">
        <f t="shared" si="40"/>
        <v>0</v>
      </c>
      <c r="ME56" s="154">
        <f t="shared" si="40"/>
        <v>0</v>
      </c>
      <c r="MF56" s="154">
        <f t="shared" si="40"/>
        <v>0</v>
      </c>
      <c r="MG56" s="154">
        <f t="shared" si="40"/>
        <v>0</v>
      </c>
      <c r="MH56" s="154">
        <f t="shared" si="40"/>
        <v>0</v>
      </c>
      <c r="MI56" s="154">
        <f t="shared" si="40"/>
        <v>0</v>
      </c>
      <c r="MJ56" s="154">
        <f t="shared" si="40"/>
        <v>0</v>
      </c>
      <c r="MK56" s="154">
        <f t="shared" si="40"/>
        <v>0</v>
      </c>
      <c r="ML56" s="154">
        <f t="shared" si="40"/>
        <v>0</v>
      </c>
      <c r="MM56" s="154">
        <f t="shared" si="40"/>
        <v>0</v>
      </c>
      <c r="MN56" s="154">
        <f t="shared" si="40"/>
        <v>0</v>
      </c>
      <c r="MO56" s="154">
        <f t="shared" si="40"/>
        <v>0</v>
      </c>
      <c r="MP56" s="154">
        <f t="shared" si="40"/>
        <v>0</v>
      </c>
      <c r="MQ56" s="154">
        <f t="shared" si="40"/>
        <v>0</v>
      </c>
      <c r="MR56" s="154">
        <f t="shared" si="40"/>
        <v>0</v>
      </c>
      <c r="MS56" s="154">
        <f t="shared" si="40"/>
        <v>0</v>
      </c>
      <c r="MT56" s="154">
        <f t="shared" si="40"/>
        <v>0</v>
      </c>
      <c r="MU56" s="154">
        <f t="shared" si="40"/>
        <v>0</v>
      </c>
      <c r="MV56" s="154">
        <f t="shared" si="40"/>
        <v>0</v>
      </c>
      <c r="MW56" s="154">
        <f t="shared" si="40"/>
        <v>0</v>
      </c>
      <c r="MX56" s="154">
        <f t="shared" si="40"/>
        <v>0</v>
      </c>
      <c r="MY56" s="154">
        <f t="shared" si="40"/>
        <v>0</v>
      </c>
      <c r="MZ56" s="154">
        <f t="shared" si="40"/>
        <v>0</v>
      </c>
      <c r="NA56" s="154">
        <f t="shared" si="40"/>
        <v>0</v>
      </c>
      <c r="NB56" s="154">
        <f t="shared" si="40"/>
        <v>0</v>
      </c>
      <c r="NC56" s="154">
        <f t="shared" si="40"/>
        <v>0</v>
      </c>
      <c r="ND56" s="154">
        <f t="shared" si="40"/>
        <v>0</v>
      </c>
      <c r="NE56" s="154">
        <f t="shared" si="40"/>
        <v>0</v>
      </c>
      <c r="NF56" s="154">
        <f t="shared" si="40"/>
        <v>0</v>
      </c>
    </row>
    <row r="57" spans="2:370" s="154" customFormat="1" x14ac:dyDescent="0.25">
      <c r="B57" s="154">
        <v>11</v>
      </c>
      <c r="C57" s="154" t="str">
        <f t="shared" si="34"/>
        <v>Procurement of Energy Services, Products, Equipment and Energy</v>
      </c>
      <c r="D57" s="156">
        <f t="shared" si="35"/>
        <v>0.6</v>
      </c>
      <c r="E57" s="154">
        <v>1</v>
      </c>
      <c r="F57" s="154">
        <f t="shared" si="25"/>
        <v>0.05</v>
      </c>
      <c r="G57" s="154">
        <f t="shared" si="26"/>
        <v>179.99999999999997</v>
      </c>
      <c r="H57" s="154">
        <f>360*SUM(F47:F57)</f>
        <v>197.99999999999997</v>
      </c>
      <c r="J57" s="154">
        <f t="shared" si="18"/>
        <v>0</v>
      </c>
      <c r="K57" s="154">
        <f t="shared" ref="K57:BV60" si="45">IF(AND(K$46&gt;=$G57,K$46&lt;=$H57),$D57,0)</f>
        <v>0</v>
      </c>
      <c r="L57" s="154">
        <f t="shared" si="45"/>
        <v>0</v>
      </c>
      <c r="M57" s="154">
        <f t="shared" si="45"/>
        <v>0</v>
      </c>
      <c r="N57" s="154">
        <f t="shared" si="45"/>
        <v>0</v>
      </c>
      <c r="O57" s="154">
        <f t="shared" si="45"/>
        <v>0</v>
      </c>
      <c r="P57" s="154">
        <f t="shared" si="45"/>
        <v>0</v>
      </c>
      <c r="Q57" s="154">
        <f t="shared" si="45"/>
        <v>0</v>
      </c>
      <c r="R57" s="154">
        <f t="shared" si="45"/>
        <v>0</v>
      </c>
      <c r="S57" s="154">
        <f t="shared" si="45"/>
        <v>0</v>
      </c>
      <c r="T57" s="154">
        <f t="shared" si="45"/>
        <v>0</v>
      </c>
      <c r="U57" s="154">
        <f t="shared" si="45"/>
        <v>0</v>
      </c>
      <c r="V57" s="154">
        <f t="shared" si="45"/>
        <v>0</v>
      </c>
      <c r="W57" s="154">
        <f t="shared" si="45"/>
        <v>0</v>
      </c>
      <c r="X57" s="154">
        <f t="shared" si="45"/>
        <v>0</v>
      </c>
      <c r="Y57" s="154">
        <f t="shared" si="45"/>
        <v>0</v>
      </c>
      <c r="Z57" s="154">
        <f t="shared" si="45"/>
        <v>0</v>
      </c>
      <c r="AA57" s="154">
        <f t="shared" si="45"/>
        <v>0</v>
      </c>
      <c r="AB57" s="154">
        <f t="shared" si="45"/>
        <v>0</v>
      </c>
      <c r="AC57" s="154">
        <f t="shared" si="45"/>
        <v>0</v>
      </c>
      <c r="AD57" s="154">
        <f t="shared" si="45"/>
        <v>0</v>
      </c>
      <c r="AE57" s="154">
        <f t="shared" si="45"/>
        <v>0</v>
      </c>
      <c r="AF57" s="154">
        <f t="shared" si="45"/>
        <v>0</v>
      </c>
      <c r="AG57" s="154">
        <f t="shared" si="45"/>
        <v>0</v>
      </c>
      <c r="AH57" s="154">
        <f t="shared" si="45"/>
        <v>0</v>
      </c>
      <c r="AI57" s="154">
        <f t="shared" si="45"/>
        <v>0</v>
      </c>
      <c r="AJ57" s="154">
        <f t="shared" si="45"/>
        <v>0</v>
      </c>
      <c r="AK57" s="154">
        <f t="shared" si="45"/>
        <v>0</v>
      </c>
      <c r="AL57" s="154">
        <f t="shared" si="45"/>
        <v>0</v>
      </c>
      <c r="AM57" s="154">
        <f t="shared" si="45"/>
        <v>0</v>
      </c>
      <c r="AN57" s="154">
        <f t="shared" si="45"/>
        <v>0</v>
      </c>
      <c r="AO57" s="154">
        <f t="shared" si="45"/>
        <v>0</v>
      </c>
      <c r="AP57" s="154">
        <f t="shared" si="45"/>
        <v>0</v>
      </c>
      <c r="AQ57" s="154">
        <f t="shared" si="45"/>
        <v>0</v>
      </c>
      <c r="AR57" s="154">
        <f t="shared" si="45"/>
        <v>0</v>
      </c>
      <c r="AS57" s="154">
        <f t="shared" si="45"/>
        <v>0</v>
      </c>
      <c r="AT57" s="154">
        <f t="shared" si="45"/>
        <v>0</v>
      </c>
      <c r="AU57" s="154">
        <f t="shared" si="45"/>
        <v>0</v>
      </c>
      <c r="AV57" s="154">
        <f t="shared" si="45"/>
        <v>0</v>
      </c>
      <c r="AW57" s="154">
        <f t="shared" si="45"/>
        <v>0</v>
      </c>
      <c r="AX57" s="154">
        <f t="shared" si="45"/>
        <v>0</v>
      </c>
      <c r="AY57" s="154">
        <f t="shared" si="45"/>
        <v>0</v>
      </c>
      <c r="AZ57" s="154">
        <f t="shared" si="45"/>
        <v>0</v>
      </c>
      <c r="BA57" s="154">
        <f t="shared" si="45"/>
        <v>0</v>
      </c>
      <c r="BB57" s="154">
        <f t="shared" si="45"/>
        <v>0</v>
      </c>
      <c r="BC57" s="154">
        <f t="shared" si="45"/>
        <v>0</v>
      </c>
      <c r="BD57" s="154">
        <f t="shared" si="45"/>
        <v>0</v>
      </c>
      <c r="BE57" s="154">
        <f t="shared" si="45"/>
        <v>0</v>
      </c>
      <c r="BF57" s="154">
        <f t="shared" si="45"/>
        <v>0</v>
      </c>
      <c r="BG57" s="154">
        <f t="shared" si="45"/>
        <v>0</v>
      </c>
      <c r="BH57" s="154">
        <f t="shared" si="45"/>
        <v>0</v>
      </c>
      <c r="BI57" s="154">
        <f t="shared" si="45"/>
        <v>0</v>
      </c>
      <c r="BJ57" s="154">
        <f t="shared" si="45"/>
        <v>0</v>
      </c>
      <c r="BK57" s="154">
        <f t="shared" si="45"/>
        <v>0</v>
      </c>
      <c r="BL57" s="154">
        <f t="shared" si="45"/>
        <v>0</v>
      </c>
      <c r="BM57" s="154">
        <f t="shared" si="45"/>
        <v>0</v>
      </c>
      <c r="BN57" s="154">
        <f t="shared" si="45"/>
        <v>0</v>
      </c>
      <c r="BO57" s="154">
        <f t="shared" si="45"/>
        <v>0</v>
      </c>
      <c r="BP57" s="154">
        <f t="shared" si="45"/>
        <v>0</v>
      </c>
      <c r="BQ57" s="154">
        <f t="shared" si="45"/>
        <v>0</v>
      </c>
      <c r="BR57" s="154">
        <f t="shared" si="45"/>
        <v>0</v>
      </c>
      <c r="BS57" s="154">
        <f t="shared" si="45"/>
        <v>0</v>
      </c>
      <c r="BT57" s="154">
        <f t="shared" si="45"/>
        <v>0</v>
      </c>
      <c r="BU57" s="154">
        <f t="shared" si="45"/>
        <v>0</v>
      </c>
      <c r="BV57" s="154">
        <f t="shared" si="45"/>
        <v>0</v>
      </c>
      <c r="BW57" s="154">
        <f t="shared" si="43"/>
        <v>0</v>
      </c>
      <c r="BX57" s="154">
        <f t="shared" si="43"/>
        <v>0</v>
      </c>
      <c r="BY57" s="154">
        <f t="shared" si="43"/>
        <v>0</v>
      </c>
      <c r="BZ57" s="154">
        <f t="shared" si="43"/>
        <v>0</v>
      </c>
      <c r="CA57" s="154">
        <f t="shared" si="43"/>
        <v>0</v>
      </c>
      <c r="CB57" s="154">
        <f t="shared" si="43"/>
        <v>0</v>
      </c>
      <c r="CC57" s="154">
        <f t="shared" si="43"/>
        <v>0</v>
      </c>
      <c r="CD57" s="154">
        <f t="shared" si="43"/>
        <v>0</v>
      </c>
      <c r="CE57" s="154">
        <f t="shared" si="43"/>
        <v>0</v>
      </c>
      <c r="CF57" s="154">
        <f t="shared" si="43"/>
        <v>0</v>
      </c>
      <c r="CG57" s="154">
        <f t="shared" si="43"/>
        <v>0</v>
      </c>
      <c r="CH57" s="154">
        <f t="shared" si="43"/>
        <v>0</v>
      </c>
      <c r="CI57" s="154">
        <f t="shared" si="43"/>
        <v>0</v>
      </c>
      <c r="CJ57" s="154">
        <f t="shared" si="43"/>
        <v>0</v>
      </c>
      <c r="CK57" s="154">
        <f t="shared" si="43"/>
        <v>0</v>
      </c>
      <c r="CL57" s="154">
        <f t="shared" si="43"/>
        <v>0</v>
      </c>
      <c r="CM57" s="154">
        <f t="shared" si="43"/>
        <v>0</v>
      </c>
      <c r="CN57" s="154">
        <f t="shared" si="43"/>
        <v>0</v>
      </c>
      <c r="CO57" s="154">
        <f t="shared" si="43"/>
        <v>0</v>
      </c>
      <c r="CP57" s="154">
        <f t="shared" si="43"/>
        <v>0</v>
      </c>
      <c r="CQ57" s="154">
        <f t="shared" si="43"/>
        <v>0</v>
      </c>
      <c r="CR57" s="154">
        <f t="shared" si="43"/>
        <v>0</v>
      </c>
      <c r="CS57" s="154">
        <f t="shared" si="43"/>
        <v>0</v>
      </c>
      <c r="CT57" s="154">
        <f t="shared" si="43"/>
        <v>0</v>
      </c>
      <c r="CU57" s="154">
        <f t="shared" si="43"/>
        <v>0</v>
      </c>
      <c r="CV57" s="154">
        <f t="shared" si="43"/>
        <v>0</v>
      </c>
      <c r="CW57" s="154">
        <f t="shared" si="43"/>
        <v>0</v>
      </c>
      <c r="CX57" s="154">
        <f t="shared" si="43"/>
        <v>0</v>
      </c>
      <c r="CY57" s="154">
        <f t="shared" si="43"/>
        <v>0</v>
      </c>
      <c r="CZ57" s="154">
        <f t="shared" si="43"/>
        <v>0</v>
      </c>
      <c r="DA57" s="154">
        <f t="shared" si="43"/>
        <v>0</v>
      </c>
      <c r="DB57" s="154">
        <f t="shared" si="43"/>
        <v>0</v>
      </c>
      <c r="DC57" s="154">
        <f t="shared" si="43"/>
        <v>0</v>
      </c>
      <c r="DD57" s="154">
        <f t="shared" si="43"/>
        <v>0</v>
      </c>
      <c r="DE57" s="154">
        <f t="shared" si="43"/>
        <v>0</v>
      </c>
      <c r="DF57" s="154">
        <f t="shared" si="43"/>
        <v>0</v>
      </c>
      <c r="DG57" s="154">
        <f t="shared" si="43"/>
        <v>0</v>
      </c>
      <c r="DH57" s="154">
        <f t="shared" si="43"/>
        <v>0</v>
      </c>
      <c r="DI57" s="154">
        <f t="shared" si="43"/>
        <v>0</v>
      </c>
      <c r="DJ57" s="154">
        <f t="shared" si="43"/>
        <v>0</v>
      </c>
      <c r="DK57" s="154">
        <f t="shared" si="43"/>
        <v>0</v>
      </c>
      <c r="DL57" s="154">
        <f t="shared" si="43"/>
        <v>0</v>
      </c>
      <c r="DM57" s="154">
        <f t="shared" si="43"/>
        <v>0</v>
      </c>
      <c r="DN57" s="154">
        <f t="shared" si="43"/>
        <v>0</v>
      </c>
      <c r="DO57" s="154">
        <f t="shared" si="43"/>
        <v>0</v>
      </c>
      <c r="DP57" s="154">
        <f t="shared" si="43"/>
        <v>0</v>
      </c>
      <c r="DQ57" s="154">
        <f t="shared" si="43"/>
        <v>0</v>
      </c>
      <c r="DR57" s="154">
        <f t="shared" si="43"/>
        <v>0</v>
      </c>
      <c r="DS57" s="154">
        <f t="shared" si="43"/>
        <v>0</v>
      </c>
      <c r="DT57" s="154">
        <f t="shared" si="43"/>
        <v>0</v>
      </c>
      <c r="DU57" s="154">
        <f t="shared" si="43"/>
        <v>0</v>
      </c>
      <c r="DV57" s="154">
        <f t="shared" si="43"/>
        <v>0</v>
      </c>
      <c r="DW57" s="154">
        <f t="shared" si="43"/>
        <v>0</v>
      </c>
      <c r="DX57" s="154">
        <f t="shared" si="43"/>
        <v>0</v>
      </c>
      <c r="DY57" s="154">
        <f t="shared" si="43"/>
        <v>0</v>
      </c>
      <c r="DZ57" s="154">
        <f t="shared" si="43"/>
        <v>0</v>
      </c>
      <c r="EA57" s="154">
        <f t="shared" si="43"/>
        <v>0</v>
      </c>
      <c r="EB57" s="154">
        <f t="shared" si="43"/>
        <v>0</v>
      </c>
      <c r="EC57" s="154">
        <f t="shared" si="43"/>
        <v>0</v>
      </c>
      <c r="ED57" s="154">
        <f t="shared" si="43"/>
        <v>0</v>
      </c>
      <c r="EE57" s="154">
        <f t="shared" si="43"/>
        <v>0</v>
      </c>
      <c r="EF57" s="154">
        <f t="shared" si="43"/>
        <v>0</v>
      </c>
      <c r="EG57" s="154">
        <f t="shared" si="43"/>
        <v>0</v>
      </c>
      <c r="EH57" s="154">
        <f t="shared" si="31"/>
        <v>0</v>
      </c>
      <c r="EI57" s="154">
        <f t="shared" si="41"/>
        <v>0</v>
      </c>
      <c r="EJ57" s="154">
        <f t="shared" si="41"/>
        <v>0</v>
      </c>
      <c r="EK57" s="154">
        <f t="shared" si="41"/>
        <v>0</v>
      </c>
      <c r="EL57" s="154">
        <f t="shared" si="41"/>
        <v>0</v>
      </c>
      <c r="EM57" s="154">
        <f t="shared" si="41"/>
        <v>0</v>
      </c>
      <c r="EN57" s="154">
        <f t="shared" si="41"/>
        <v>0</v>
      </c>
      <c r="EO57" s="154">
        <f t="shared" si="41"/>
        <v>0</v>
      </c>
      <c r="EP57" s="154">
        <f t="shared" si="41"/>
        <v>0</v>
      </c>
      <c r="EQ57" s="154">
        <f t="shared" si="41"/>
        <v>0</v>
      </c>
      <c r="ER57" s="154">
        <f t="shared" si="41"/>
        <v>0</v>
      </c>
      <c r="ES57" s="154">
        <f t="shared" si="41"/>
        <v>0</v>
      </c>
      <c r="ET57" s="154">
        <f t="shared" si="41"/>
        <v>0</v>
      </c>
      <c r="EU57" s="154">
        <f t="shared" si="41"/>
        <v>0</v>
      </c>
      <c r="EV57" s="154">
        <f t="shared" si="41"/>
        <v>0</v>
      </c>
      <c r="EW57" s="154">
        <f t="shared" si="41"/>
        <v>0</v>
      </c>
      <c r="EX57" s="154">
        <f t="shared" si="41"/>
        <v>0</v>
      </c>
      <c r="EY57" s="154">
        <f t="shared" si="41"/>
        <v>0</v>
      </c>
      <c r="EZ57" s="154">
        <f t="shared" si="41"/>
        <v>0</v>
      </c>
      <c r="FA57" s="154">
        <f t="shared" si="41"/>
        <v>0</v>
      </c>
      <c r="FB57" s="154">
        <f t="shared" si="41"/>
        <v>0</v>
      </c>
      <c r="FC57" s="154">
        <f t="shared" si="41"/>
        <v>0</v>
      </c>
      <c r="FD57" s="154">
        <f t="shared" si="41"/>
        <v>0</v>
      </c>
      <c r="FE57" s="154">
        <f t="shared" si="41"/>
        <v>0</v>
      </c>
      <c r="FF57" s="154">
        <f t="shared" si="41"/>
        <v>0</v>
      </c>
      <c r="FG57" s="154">
        <f t="shared" si="41"/>
        <v>0</v>
      </c>
      <c r="FH57" s="154">
        <f t="shared" si="41"/>
        <v>0</v>
      </c>
      <c r="FI57" s="154">
        <f t="shared" si="41"/>
        <v>0</v>
      </c>
      <c r="FJ57" s="154">
        <f t="shared" si="41"/>
        <v>0</v>
      </c>
      <c r="FK57" s="154">
        <f t="shared" si="41"/>
        <v>0</v>
      </c>
      <c r="FL57" s="154">
        <f t="shared" si="41"/>
        <v>0</v>
      </c>
      <c r="FM57" s="154">
        <f t="shared" si="41"/>
        <v>0</v>
      </c>
      <c r="FN57" s="154">
        <f t="shared" si="41"/>
        <v>0</v>
      </c>
      <c r="FO57" s="154">
        <f t="shared" si="41"/>
        <v>0</v>
      </c>
      <c r="FP57" s="154">
        <f t="shared" si="41"/>
        <v>0</v>
      </c>
      <c r="FQ57" s="154">
        <f t="shared" si="41"/>
        <v>0</v>
      </c>
      <c r="FR57" s="154">
        <f t="shared" si="41"/>
        <v>0</v>
      </c>
      <c r="FS57" s="154">
        <f t="shared" si="41"/>
        <v>0</v>
      </c>
      <c r="FT57" s="154">
        <f t="shared" si="41"/>
        <v>0</v>
      </c>
      <c r="FU57" s="154">
        <f t="shared" si="41"/>
        <v>0</v>
      </c>
      <c r="FV57" s="154">
        <f t="shared" si="41"/>
        <v>0</v>
      </c>
      <c r="FW57" s="154">
        <f t="shared" si="41"/>
        <v>0</v>
      </c>
      <c r="FX57" s="154">
        <f t="shared" si="41"/>
        <v>0</v>
      </c>
      <c r="FY57" s="154">
        <f t="shared" si="41"/>
        <v>0</v>
      </c>
      <c r="FZ57" s="154">
        <f t="shared" si="41"/>
        <v>0</v>
      </c>
      <c r="GA57" s="154">
        <f t="shared" si="41"/>
        <v>0</v>
      </c>
      <c r="GB57" s="154">
        <f t="shared" si="41"/>
        <v>0</v>
      </c>
      <c r="GC57" s="154">
        <f t="shared" si="41"/>
        <v>0</v>
      </c>
      <c r="GD57" s="154">
        <f t="shared" si="41"/>
        <v>0</v>
      </c>
      <c r="GE57" s="154">
        <f t="shared" si="41"/>
        <v>0</v>
      </c>
      <c r="GF57" s="154">
        <f t="shared" si="41"/>
        <v>0</v>
      </c>
      <c r="GG57" s="154">
        <f t="shared" si="41"/>
        <v>0</v>
      </c>
      <c r="GH57" s="154">
        <f t="shared" si="41"/>
        <v>0.6</v>
      </c>
      <c r="GI57" s="154">
        <f t="shared" si="41"/>
        <v>0.6</v>
      </c>
      <c r="GJ57" s="154">
        <f t="shared" si="41"/>
        <v>0.6</v>
      </c>
      <c r="GK57" s="154">
        <f t="shared" si="41"/>
        <v>0.6</v>
      </c>
      <c r="GL57" s="154">
        <f t="shared" si="41"/>
        <v>0.6</v>
      </c>
      <c r="GM57" s="154">
        <f t="shared" si="41"/>
        <v>0.6</v>
      </c>
      <c r="GN57" s="154">
        <f t="shared" si="41"/>
        <v>0.6</v>
      </c>
      <c r="GO57" s="154">
        <f t="shared" si="41"/>
        <v>0.6</v>
      </c>
      <c r="GP57" s="154">
        <f t="shared" si="41"/>
        <v>0.6</v>
      </c>
      <c r="GQ57" s="154">
        <f t="shared" si="41"/>
        <v>0.6</v>
      </c>
      <c r="GR57" s="154">
        <f t="shared" si="41"/>
        <v>0.6</v>
      </c>
      <c r="GS57" s="154">
        <f t="shared" si="41"/>
        <v>0.6</v>
      </c>
      <c r="GT57" s="154">
        <f t="shared" si="41"/>
        <v>0.6</v>
      </c>
      <c r="GU57" s="154">
        <f t="shared" si="38"/>
        <v>0.6</v>
      </c>
      <c r="GV57" s="154">
        <f t="shared" si="38"/>
        <v>0.6</v>
      </c>
      <c r="GW57" s="154">
        <f t="shared" si="44"/>
        <v>0.6</v>
      </c>
      <c r="GX57" s="154">
        <f t="shared" si="44"/>
        <v>0.6</v>
      </c>
      <c r="GY57" s="154">
        <f t="shared" si="44"/>
        <v>0.6</v>
      </c>
      <c r="GZ57" s="154">
        <f t="shared" si="44"/>
        <v>0.6</v>
      </c>
      <c r="HA57" s="154">
        <f t="shared" si="44"/>
        <v>0</v>
      </c>
      <c r="HB57" s="154">
        <f t="shared" si="44"/>
        <v>0</v>
      </c>
      <c r="HC57" s="154">
        <f t="shared" si="44"/>
        <v>0</v>
      </c>
      <c r="HD57" s="154">
        <f t="shared" si="44"/>
        <v>0</v>
      </c>
      <c r="HE57" s="154">
        <f t="shared" si="44"/>
        <v>0</v>
      </c>
      <c r="HF57" s="154">
        <f t="shared" si="44"/>
        <v>0</v>
      </c>
      <c r="HG57" s="154">
        <f t="shared" si="44"/>
        <v>0</v>
      </c>
      <c r="HH57" s="154">
        <f t="shared" si="44"/>
        <v>0</v>
      </c>
      <c r="HI57" s="154">
        <f t="shared" si="44"/>
        <v>0</v>
      </c>
      <c r="HJ57" s="154">
        <f t="shared" si="44"/>
        <v>0</v>
      </c>
      <c r="HK57" s="154">
        <f t="shared" si="44"/>
        <v>0</v>
      </c>
      <c r="HL57" s="154">
        <f t="shared" si="44"/>
        <v>0</v>
      </c>
      <c r="HM57" s="154">
        <f t="shared" si="44"/>
        <v>0</v>
      </c>
      <c r="HN57" s="154">
        <f t="shared" si="44"/>
        <v>0</v>
      </c>
      <c r="HO57" s="154">
        <f t="shared" si="44"/>
        <v>0</v>
      </c>
      <c r="HP57" s="154">
        <f t="shared" si="44"/>
        <v>0</v>
      </c>
      <c r="HQ57" s="154">
        <f t="shared" si="44"/>
        <v>0</v>
      </c>
      <c r="HR57" s="154">
        <f t="shared" si="44"/>
        <v>0</v>
      </c>
      <c r="HS57" s="154">
        <f t="shared" si="44"/>
        <v>0</v>
      </c>
      <c r="HT57" s="154">
        <f t="shared" si="44"/>
        <v>0</v>
      </c>
      <c r="HU57" s="154">
        <f t="shared" si="44"/>
        <v>0</v>
      </c>
      <c r="HV57" s="154">
        <f t="shared" si="44"/>
        <v>0</v>
      </c>
      <c r="HW57" s="154">
        <f t="shared" si="44"/>
        <v>0</v>
      </c>
      <c r="HX57" s="154">
        <f t="shared" si="44"/>
        <v>0</v>
      </c>
      <c r="HY57" s="154">
        <f t="shared" si="44"/>
        <v>0</v>
      </c>
      <c r="HZ57" s="154">
        <f t="shared" si="44"/>
        <v>0</v>
      </c>
      <c r="IA57" s="154">
        <f t="shared" si="44"/>
        <v>0</v>
      </c>
      <c r="IB57" s="154">
        <f t="shared" si="44"/>
        <v>0</v>
      </c>
      <c r="IC57" s="154">
        <f t="shared" si="44"/>
        <v>0</v>
      </c>
      <c r="ID57" s="154">
        <f t="shared" si="44"/>
        <v>0</v>
      </c>
      <c r="IE57" s="154">
        <f t="shared" si="44"/>
        <v>0</v>
      </c>
      <c r="IF57" s="154">
        <f t="shared" si="44"/>
        <v>0</v>
      </c>
      <c r="IG57" s="154">
        <f t="shared" si="44"/>
        <v>0</v>
      </c>
      <c r="IH57" s="154">
        <f t="shared" si="44"/>
        <v>0</v>
      </c>
      <c r="II57" s="154">
        <f t="shared" si="44"/>
        <v>0</v>
      </c>
      <c r="IJ57" s="154">
        <f t="shared" si="44"/>
        <v>0</v>
      </c>
      <c r="IK57" s="154">
        <f t="shared" si="44"/>
        <v>0</v>
      </c>
      <c r="IL57" s="154">
        <f t="shared" si="44"/>
        <v>0</v>
      </c>
      <c r="IM57" s="154">
        <f t="shared" si="44"/>
        <v>0</v>
      </c>
      <c r="IN57" s="154">
        <f t="shared" si="44"/>
        <v>0</v>
      </c>
      <c r="IO57" s="154">
        <f t="shared" si="44"/>
        <v>0</v>
      </c>
      <c r="IP57" s="154">
        <f t="shared" si="44"/>
        <v>0</v>
      </c>
      <c r="IQ57" s="154">
        <f t="shared" si="44"/>
        <v>0</v>
      </c>
      <c r="IR57" s="154">
        <f t="shared" si="44"/>
        <v>0</v>
      </c>
      <c r="IS57" s="154">
        <f t="shared" si="44"/>
        <v>0</v>
      </c>
      <c r="IT57" s="154">
        <f t="shared" si="44"/>
        <v>0</v>
      </c>
      <c r="IU57" s="154">
        <f t="shared" si="44"/>
        <v>0</v>
      </c>
      <c r="IV57" s="154">
        <f t="shared" si="44"/>
        <v>0</v>
      </c>
      <c r="IW57" s="154">
        <f t="shared" si="44"/>
        <v>0</v>
      </c>
      <c r="IX57" s="154">
        <f t="shared" si="44"/>
        <v>0</v>
      </c>
      <c r="IY57" s="154">
        <f t="shared" si="44"/>
        <v>0</v>
      </c>
      <c r="IZ57" s="154">
        <f t="shared" si="44"/>
        <v>0</v>
      </c>
      <c r="JA57" s="154">
        <f t="shared" si="44"/>
        <v>0</v>
      </c>
      <c r="JB57" s="154">
        <f t="shared" si="44"/>
        <v>0</v>
      </c>
      <c r="JC57" s="154">
        <f t="shared" si="44"/>
        <v>0</v>
      </c>
      <c r="JD57" s="154">
        <f t="shared" si="44"/>
        <v>0</v>
      </c>
      <c r="JE57" s="154">
        <f t="shared" si="44"/>
        <v>0</v>
      </c>
      <c r="JF57" s="154">
        <f t="shared" si="44"/>
        <v>0</v>
      </c>
      <c r="JG57" s="154">
        <f t="shared" si="44"/>
        <v>0</v>
      </c>
      <c r="JH57" s="154">
        <f t="shared" si="44"/>
        <v>0</v>
      </c>
      <c r="JI57" s="154">
        <f t="shared" si="42"/>
        <v>0</v>
      </c>
      <c r="JJ57" s="154">
        <f t="shared" si="39"/>
        <v>0</v>
      </c>
      <c r="JK57" s="154">
        <f t="shared" si="39"/>
        <v>0</v>
      </c>
      <c r="JL57" s="154">
        <f t="shared" si="39"/>
        <v>0</v>
      </c>
      <c r="JM57" s="154">
        <f t="shared" si="39"/>
        <v>0</v>
      </c>
      <c r="JN57" s="154">
        <f t="shared" si="39"/>
        <v>0</v>
      </c>
      <c r="JO57" s="154">
        <f t="shared" si="39"/>
        <v>0</v>
      </c>
      <c r="JP57" s="154">
        <f t="shared" si="39"/>
        <v>0</v>
      </c>
      <c r="JQ57" s="154">
        <f t="shared" si="39"/>
        <v>0</v>
      </c>
      <c r="JR57" s="154">
        <f t="shared" si="39"/>
        <v>0</v>
      </c>
      <c r="JS57" s="154">
        <f t="shared" si="39"/>
        <v>0</v>
      </c>
      <c r="JT57" s="154">
        <f t="shared" si="39"/>
        <v>0</v>
      </c>
      <c r="JU57" s="154">
        <f t="shared" si="39"/>
        <v>0</v>
      </c>
      <c r="JV57" s="154">
        <f t="shared" si="39"/>
        <v>0</v>
      </c>
      <c r="JW57" s="154">
        <f t="shared" si="39"/>
        <v>0</v>
      </c>
      <c r="JX57" s="154">
        <f t="shared" si="39"/>
        <v>0</v>
      </c>
      <c r="JY57" s="154">
        <f t="shared" si="39"/>
        <v>0</v>
      </c>
      <c r="JZ57" s="154">
        <f t="shared" si="39"/>
        <v>0</v>
      </c>
      <c r="KA57" s="154">
        <f t="shared" si="39"/>
        <v>0</v>
      </c>
      <c r="KB57" s="154">
        <f t="shared" si="39"/>
        <v>0</v>
      </c>
      <c r="KC57" s="154">
        <f t="shared" si="39"/>
        <v>0</v>
      </c>
      <c r="KD57" s="154">
        <f t="shared" si="39"/>
        <v>0</v>
      </c>
      <c r="KE57" s="154">
        <f t="shared" si="39"/>
        <v>0</v>
      </c>
      <c r="KF57" s="154">
        <f t="shared" si="39"/>
        <v>0</v>
      </c>
      <c r="KG57" s="154">
        <f t="shared" si="39"/>
        <v>0</v>
      </c>
      <c r="KH57" s="154">
        <f t="shared" si="39"/>
        <v>0</v>
      </c>
      <c r="KI57" s="154">
        <f t="shared" si="39"/>
        <v>0</v>
      </c>
      <c r="KJ57" s="154">
        <f t="shared" si="39"/>
        <v>0</v>
      </c>
      <c r="KK57" s="154">
        <f t="shared" si="39"/>
        <v>0</v>
      </c>
      <c r="KL57" s="154">
        <f t="shared" si="39"/>
        <v>0</v>
      </c>
      <c r="KM57" s="154">
        <f t="shared" si="39"/>
        <v>0</v>
      </c>
      <c r="KN57" s="154">
        <f t="shared" si="39"/>
        <v>0</v>
      </c>
      <c r="KO57" s="154">
        <f t="shared" si="39"/>
        <v>0</v>
      </c>
      <c r="KP57" s="154">
        <f t="shared" si="39"/>
        <v>0</v>
      </c>
      <c r="KQ57" s="154">
        <f t="shared" si="39"/>
        <v>0</v>
      </c>
      <c r="KR57" s="154">
        <f t="shared" si="39"/>
        <v>0</v>
      </c>
      <c r="KS57" s="154">
        <f t="shared" si="39"/>
        <v>0</v>
      </c>
      <c r="KT57" s="154">
        <f t="shared" si="39"/>
        <v>0</v>
      </c>
      <c r="KU57" s="154">
        <f t="shared" si="39"/>
        <v>0</v>
      </c>
      <c r="KV57" s="154">
        <f t="shared" si="39"/>
        <v>0</v>
      </c>
      <c r="KW57" s="154">
        <f t="shared" si="39"/>
        <v>0</v>
      </c>
      <c r="KX57" s="154">
        <f t="shared" si="39"/>
        <v>0</v>
      </c>
      <c r="KY57" s="154">
        <f t="shared" si="39"/>
        <v>0</v>
      </c>
      <c r="KZ57" s="154">
        <f t="shared" si="39"/>
        <v>0</v>
      </c>
      <c r="LA57" s="154">
        <f t="shared" si="39"/>
        <v>0</v>
      </c>
      <c r="LB57" s="154">
        <f t="shared" si="39"/>
        <v>0</v>
      </c>
      <c r="LC57" s="154">
        <f t="shared" si="39"/>
        <v>0</v>
      </c>
      <c r="LD57" s="154">
        <f t="shared" si="39"/>
        <v>0</v>
      </c>
      <c r="LE57" s="154">
        <f t="shared" si="39"/>
        <v>0</v>
      </c>
      <c r="LF57" s="154">
        <f t="shared" si="39"/>
        <v>0</v>
      </c>
      <c r="LG57" s="154">
        <f t="shared" si="39"/>
        <v>0</v>
      </c>
      <c r="LH57" s="154">
        <f t="shared" si="39"/>
        <v>0</v>
      </c>
      <c r="LI57" s="154">
        <f t="shared" si="39"/>
        <v>0</v>
      </c>
      <c r="LJ57" s="154">
        <f t="shared" si="39"/>
        <v>0</v>
      </c>
      <c r="LK57" s="154">
        <f t="shared" si="39"/>
        <v>0</v>
      </c>
      <c r="LL57" s="154">
        <f t="shared" si="39"/>
        <v>0</v>
      </c>
      <c r="LM57" s="154">
        <f t="shared" si="39"/>
        <v>0</v>
      </c>
      <c r="LN57" s="154">
        <f t="shared" si="39"/>
        <v>0</v>
      </c>
      <c r="LO57" s="154">
        <f t="shared" si="39"/>
        <v>0</v>
      </c>
      <c r="LP57" s="154">
        <f t="shared" si="39"/>
        <v>0</v>
      </c>
      <c r="LQ57" s="154">
        <f t="shared" si="39"/>
        <v>0</v>
      </c>
      <c r="LR57" s="154">
        <f t="shared" si="39"/>
        <v>0</v>
      </c>
      <c r="LS57" s="154">
        <f t="shared" si="39"/>
        <v>0</v>
      </c>
      <c r="LT57" s="154">
        <f t="shared" si="39"/>
        <v>0</v>
      </c>
      <c r="LU57" s="154">
        <f t="shared" si="40"/>
        <v>0</v>
      </c>
      <c r="LV57" s="154">
        <f t="shared" si="40"/>
        <v>0</v>
      </c>
      <c r="LW57" s="154">
        <f t="shared" si="40"/>
        <v>0</v>
      </c>
      <c r="LX57" s="154">
        <f t="shared" si="40"/>
        <v>0</v>
      </c>
      <c r="LY57" s="154">
        <f t="shared" si="40"/>
        <v>0</v>
      </c>
      <c r="LZ57" s="154">
        <f t="shared" si="40"/>
        <v>0</v>
      </c>
      <c r="MA57" s="154">
        <f t="shared" si="40"/>
        <v>0</v>
      </c>
      <c r="MB57" s="154">
        <f t="shared" si="40"/>
        <v>0</v>
      </c>
      <c r="MC57" s="154">
        <f t="shared" si="40"/>
        <v>0</v>
      </c>
      <c r="MD57" s="154">
        <f t="shared" si="40"/>
        <v>0</v>
      </c>
      <c r="ME57" s="154">
        <f t="shared" si="40"/>
        <v>0</v>
      </c>
      <c r="MF57" s="154">
        <f t="shared" si="40"/>
        <v>0</v>
      </c>
      <c r="MG57" s="154">
        <f t="shared" si="40"/>
        <v>0</v>
      </c>
      <c r="MH57" s="154">
        <f t="shared" si="40"/>
        <v>0</v>
      </c>
      <c r="MI57" s="154">
        <f t="shared" si="40"/>
        <v>0</v>
      </c>
      <c r="MJ57" s="154">
        <f t="shared" si="40"/>
        <v>0</v>
      </c>
      <c r="MK57" s="154">
        <f t="shared" si="40"/>
        <v>0</v>
      </c>
      <c r="ML57" s="154">
        <f t="shared" si="40"/>
        <v>0</v>
      </c>
      <c r="MM57" s="154">
        <f t="shared" si="40"/>
        <v>0</v>
      </c>
      <c r="MN57" s="154">
        <f t="shared" si="40"/>
        <v>0</v>
      </c>
      <c r="MO57" s="154">
        <f t="shared" si="40"/>
        <v>0</v>
      </c>
      <c r="MP57" s="154">
        <f t="shared" si="40"/>
        <v>0</v>
      </c>
      <c r="MQ57" s="154">
        <f t="shared" si="40"/>
        <v>0</v>
      </c>
      <c r="MR57" s="154">
        <f t="shared" si="40"/>
        <v>0</v>
      </c>
      <c r="MS57" s="154">
        <f t="shared" si="40"/>
        <v>0</v>
      </c>
      <c r="MT57" s="154">
        <f t="shared" si="40"/>
        <v>0</v>
      </c>
      <c r="MU57" s="154">
        <f t="shared" si="40"/>
        <v>0</v>
      </c>
      <c r="MV57" s="154">
        <f t="shared" si="40"/>
        <v>0</v>
      </c>
      <c r="MW57" s="154">
        <f t="shared" si="40"/>
        <v>0</v>
      </c>
      <c r="MX57" s="154">
        <f t="shared" si="40"/>
        <v>0</v>
      </c>
      <c r="MY57" s="154">
        <f t="shared" si="40"/>
        <v>0</v>
      </c>
      <c r="MZ57" s="154">
        <f t="shared" si="40"/>
        <v>0</v>
      </c>
      <c r="NA57" s="154">
        <f t="shared" si="40"/>
        <v>0</v>
      </c>
      <c r="NB57" s="154">
        <f t="shared" si="40"/>
        <v>0</v>
      </c>
      <c r="NC57" s="154">
        <f t="shared" si="40"/>
        <v>0</v>
      </c>
      <c r="ND57" s="154">
        <f t="shared" si="40"/>
        <v>0</v>
      </c>
      <c r="NE57" s="154">
        <f t="shared" si="40"/>
        <v>0</v>
      </c>
      <c r="NF57" s="154">
        <f t="shared" si="40"/>
        <v>0</v>
      </c>
    </row>
    <row r="58" spans="2:370" s="154" customFormat="1" x14ac:dyDescent="0.25">
      <c r="B58" s="154">
        <v>12</v>
      </c>
      <c r="C58" s="154" t="str">
        <f t="shared" si="34"/>
        <v>Checking and Management Review</v>
      </c>
      <c r="D58" s="156">
        <f t="shared" si="35"/>
        <v>0</v>
      </c>
      <c r="E58" s="154">
        <v>1</v>
      </c>
      <c r="F58" s="154">
        <f t="shared" si="25"/>
        <v>0.05</v>
      </c>
      <c r="G58" s="154">
        <f t="shared" si="26"/>
        <v>197.99999999999997</v>
      </c>
      <c r="H58" s="154">
        <f>360*SUM(F47:F58)</f>
        <v>216</v>
      </c>
      <c r="J58" s="154">
        <f t="shared" si="18"/>
        <v>0</v>
      </c>
      <c r="K58" s="154">
        <f t="shared" si="45"/>
        <v>0</v>
      </c>
      <c r="L58" s="154">
        <f t="shared" si="45"/>
        <v>0</v>
      </c>
      <c r="M58" s="154">
        <f t="shared" si="45"/>
        <v>0</v>
      </c>
      <c r="N58" s="154">
        <f t="shared" si="45"/>
        <v>0</v>
      </c>
      <c r="O58" s="154">
        <f t="shared" si="45"/>
        <v>0</v>
      </c>
      <c r="P58" s="154">
        <f t="shared" si="45"/>
        <v>0</v>
      </c>
      <c r="Q58" s="154">
        <f t="shared" si="45"/>
        <v>0</v>
      </c>
      <c r="R58" s="154">
        <f t="shared" si="45"/>
        <v>0</v>
      </c>
      <c r="S58" s="154">
        <f t="shared" si="45"/>
        <v>0</v>
      </c>
      <c r="T58" s="154">
        <f t="shared" si="45"/>
        <v>0</v>
      </c>
      <c r="U58" s="154">
        <f t="shared" si="45"/>
        <v>0</v>
      </c>
      <c r="V58" s="154">
        <f t="shared" si="45"/>
        <v>0</v>
      </c>
      <c r="W58" s="154">
        <f t="shared" si="45"/>
        <v>0</v>
      </c>
      <c r="X58" s="154">
        <f t="shared" si="45"/>
        <v>0</v>
      </c>
      <c r="Y58" s="154">
        <f t="shared" si="45"/>
        <v>0</v>
      </c>
      <c r="Z58" s="154">
        <f t="shared" si="45"/>
        <v>0</v>
      </c>
      <c r="AA58" s="154">
        <f t="shared" si="45"/>
        <v>0</v>
      </c>
      <c r="AB58" s="154">
        <f t="shared" si="45"/>
        <v>0</v>
      </c>
      <c r="AC58" s="154">
        <f t="shared" si="45"/>
        <v>0</v>
      </c>
      <c r="AD58" s="154">
        <f t="shared" si="45"/>
        <v>0</v>
      </c>
      <c r="AE58" s="154">
        <f t="shared" si="45"/>
        <v>0</v>
      </c>
      <c r="AF58" s="154">
        <f t="shared" si="45"/>
        <v>0</v>
      </c>
      <c r="AG58" s="154">
        <f t="shared" si="45"/>
        <v>0</v>
      </c>
      <c r="AH58" s="154">
        <f t="shared" si="45"/>
        <v>0</v>
      </c>
      <c r="AI58" s="154">
        <f t="shared" si="45"/>
        <v>0</v>
      </c>
      <c r="AJ58" s="154">
        <f t="shared" si="45"/>
        <v>0</v>
      </c>
      <c r="AK58" s="154">
        <f t="shared" si="45"/>
        <v>0</v>
      </c>
      <c r="AL58" s="154">
        <f t="shared" si="45"/>
        <v>0</v>
      </c>
      <c r="AM58" s="154">
        <f t="shared" si="45"/>
        <v>0</v>
      </c>
      <c r="AN58" s="154">
        <f t="shared" si="45"/>
        <v>0</v>
      </c>
      <c r="AO58" s="154">
        <f t="shared" si="45"/>
        <v>0</v>
      </c>
      <c r="AP58" s="154">
        <f t="shared" si="45"/>
        <v>0</v>
      </c>
      <c r="AQ58" s="154">
        <f t="shared" si="45"/>
        <v>0</v>
      </c>
      <c r="AR58" s="154">
        <f t="shared" si="45"/>
        <v>0</v>
      </c>
      <c r="AS58" s="154">
        <f t="shared" si="45"/>
        <v>0</v>
      </c>
      <c r="AT58" s="154">
        <f t="shared" si="45"/>
        <v>0</v>
      </c>
      <c r="AU58" s="154">
        <f t="shared" si="45"/>
        <v>0</v>
      </c>
      <c r="AV58" s="154">
        <f t="shared" si="45"/>
        <v>0</v>
      </c>
      <c r="AW58" s="154">
        <f t="shared" si="45"/>
        <v>0</v>
      </c>
      <c r="AX58" s="154">
        <f t="shared" si="45"/>
        <v>0</v>
      </c>
      <c r="AY58" s="154">
        <f t="shared" si="45"/>
        <v>0</v>
      </c>
      <c r="AZ58" s="154">
        <f t="shared" si="45"/>
        <v>0</v>
      </c>
      <c r="BA58" s="154">
        <f t="shared" si="45"/>
        <v>0</v>
      </c>
      <c r="BB58" s="154">
        <f t="shared" si="45"/>
        <v>0</v>
      </c>
      <c r="BC58" s="154">
        <f t="shared" si="45"/>
        <v>0</v>
      </c>
      <c r="BD58" s="154">
        <f t="shared" si="45"/>
        <v>0</v>
      </c>
      <c r="BE58" s="154">
        <f t="shared" si="45"/>
        <v>0</v>
      </c>
      <c r="BF58" s="154">
        <f t="shared" si="45"/>
        <v>0</v>
      </c>
      <c r="BG58" s="154">
        <f t="shared" si="45"/>
        <v>0</v>
      </c>
      <c r="BH58" s="154">
        <f t="shared" si="45"/>
        <v>0</v>
      </c>
      <c r="BI58" s="154">
        <f t="shared" si="45"/>
        <v>0</v>
      </c>
      <c r="BJ58" s="154">
        <f t="shared" si="45"/>
        <v>0</v>
      </c>
      <c r="BK58" s="154">
        <f t="shared" si="45"/>
        <v>0</v>
      </c>
      <c r="BL58" s="154">
        <f t="shared" si="45"/>
        <v>0</v>
      </c>
      <c r="BM58" s="154">
        <f t="shared" si="45"/>
        <v>0</v>
      </c>
      <c r="BN58" s="154">
        <f t="shared" si="45"/>
        <v>0</v>
      </c>
      <c r="BO58" s="154">
        <f t="shared" si="45"/>
        <v>0</v>
      </c>
      <c r="BP58" s="154">
        <f t="shared" si="45"/>
        <v>0</v>
      </c>
      <c r="BQ58" s="154">
        <f t="shared" si="45"/>
        <v>0</v>
      </c>
      <c r="BR58" s="154">
        <f t="shared" si="45"/>
        <v>0</v>
      </c>
      <c r="BS58" s="154">
        <f t="shared" si="45"/>
        <v>0</v>
      </c>
      <c r="BT58" s="154">
        <f t="shared" si="45"/>
        <v>0</v>
      </c>
      <c r="BU58" s="154">
        <f t="shared" si="45"/>
        <v>0</v>
      </c>
      <c r="BV58" s="154">
        <f t="shared" si="45"/>
        <v>0</v>
      </c>
      <c r="BW58" s="154">
        <f t="shared" si="43"/>
        <v>0</v>
      </c>
      <c r="BX58" s="154">
        <f t="shared" si="43"/>
        <v>0</v>
      </c>
      <c r="BY58" s="154">
        <f t="shared" si="43"/>
        <v>0</v>
      </c>
      <c r="BZ58" s="154">
        <f t="shared" si="43"/>
        <v>0</v>
      </c>
      <c r="CA58" s="154">
        <f t="shared" si="43"/>
        <v>0</v>
      </c>
      <c r="CB58" s="154">
        <f t="shared" si="43"/>
        <v>0</v>
      </c>
      <c r="CC58" s="154">
        <f t="shared" si="43"/>
        <v>0</v>
      </c>
      <c r="CD58" s="154">
        <f t="shared" si="43"/>
        <v>0</v>
      </c>
      <c r="CE58" s="154">
        <f t="shared" si="43"/>
        <v>0</v>
      </c>
      <c r="CF58" s="154">
        <f t="shared" si="43"/>
        <v>0</v>
      </c>
      <c r="CG58" s="154">
        <f t="shared" si="43"/>
        <v>0</v>
      </c>
      <c r="CH58" s="154">
        <f t="shared" si="43"/>
        <v>0</v>
      </c>
      <c r="CI58" s="154">
        <f t="shared" si="43"/>
        <v>0</v>
      </c>
      <c r="CJ58" s="154">
        <f t="shared" si="43"/>
        <v>0</v>
      </c>
      <c r="CK58" s="154">
        <f t="shared" si="43"/>
        <v>0</v>
      </c>
      <c r="CL58" s="154">
        <f t="shared" si="43"/>
        <v>0</v>
      </c>
      <c r="CM58" s="154">
        <f t="shared" si="43"/>
        <v>0</v>
      </c>
      <c r="CN58" s="154">
        <f t="shared" si="43"/>
        <v>0</v>
      </c>
      <c r="CO58" s="154">
        <f t="shared" si="43"/>
        <v>0</v>
      </c>
      <c r="CP58" s="154">
        <f t="shared" si="43"/>
        <v>0</v>
      </c>
      <c r="CQ58" s="154">
        <f t="shared" si="43"/>
        <v>0</v>
      </c>
      <c r="CR58" s="154">
        <f t="shared" si="43"/>
        <v>0</v>
      </c>
      <c r="CS58" s="154">
        <f t="shared" si="43"/>
        <v>0</v>
      </c>
      <c r="CT58" s="154">
        <f t="shared" si="43"/>
        <v>0</v>
      </c>
      <c r="CU58" s="154">
        <f t="shared" si="43"/>
        <v>0</v>
      </c>
      <c r="CV58" s="154">
        <f t="shared" si="43"/>
        <v>0</v>
      </c>
      <c r="CW58" s="154">
        <f t="shared" si="43"/>
        <v>0</v>
      </c>
      <c r="CX58" s="154">
        <f t="shared" si="43"/>
        <v>0</v>
      </c>
      <c r="CY58" s="154">
        <f t="shared" si="43"/>
        <v>0</v>
      </c>
      <c r="CZ58" s="154">
        <f t="shared" si="43"/>
        <v>0</v>
      </c>
      <c r="DA58" s="154">
        <f t="shared" si="43"/>
        <v>0</v>
      </c>
      <c r="DB58" s="154">
        <f t="shared" si="43"/>
        <v>0</v>
      </c>
      <c r="DC58" s="154">
        <f t="shared" si="43"/>
        <v>0</v>
      </c>
      <c r="DD58" s="154">
        <f t="shared" si="43"/>
        <v>0</v>
      </c>
      <c r="DE58" s="154">
        <f t="shared" si="43"/>
        <v>0</v>
      </c>
      <c r="DF58" s="154">
        <f t="shared" si="43"/>
        <v>0</v>
      </c>
      <c r="DG58" s="154">
        <f t="shared" si="43"/>
        <v>0</v>
      </c>
      <c r="DH58" s="154">
        <f t="shared" si="43"/>
        <v>0</v>
      </c>
      <c r="DI58" s="154">
        <f t="shared" si="43"/>
        <v>0</v>
      </c>
      <c r="DJ58" s="154">
        <f t="shared" si="43"/>
        <v>0</v>
      </c>
      <c r="DK58" s="154">
        <f t="shared" si="43"/>
        <v>0</v>
      </c>
      <c r="DL58" s="154">
        <f t="shared" si="43"/>
        <v>0</v>
      </c>
      <c r="DM58" s="154">
        <f t="shared" si="43"/>
        <v>0</v>
      </c>
      <c r="DN58" s="154">
        <f t="shared" si="43"/>
        <v>0</v>
      </c>
      <c r="DO58" s="154">
        <f t="shared" si="43"/>
        <v>0</v>
      </c>
      <c r="DP58" s="154">
        <f t="shared" si="43"/>
        <v>0</v>
      </c>
      <c r="DQ58" s="154">
        <f t="shared" si="43"/>
        <v>0</v>
      </c>
      <c r="DR58" s="154">
        <f t="shared" si="43"/>
        <v>0</v>
      </c>
      <c r="DS58" s="154">
        <f t="shared" si="43"/>
        <v>0</v>
      </c>
      <c r="DT58" s="154">
        <f t="shared" si="43"/>
        <v>0</v>
      </c>
      <c r="DU58" s="154">
        <f t="shared" si="43"/>
        <v>0</v>
      </c>
      <c r="DV58" s="154">
        <f t="shared" si="43"/>
        <v>0</v>
      </c>
      <c r="DW58" s="154">
        <f t="shared" si="43"/>
        <v>0</v>
      </c>
      <c r="DX58" s="154">
        <f t="shared" si="43"/>
        <v>0</v>
      </c>
      <c r="DY58" s="154">
        <f t="shared" si="43"/>
        <v>0</v>
      </c>
      <c r="DZ58" s="154">
        <f t="shared" si="43"/>
        <v>0</v>
      </c>
      <c r="EA58" s="154">
        <f t="shared" si="43"/>
        <v>0</v>
      </c>
      <c r="EB58" s="154">
        <f t="shared" si="43"/>
        <v>0</v>
      </c>
      <c r="EC58" s="154">
        <f t="shared" si="43"/>
        <v>0</v>
      </c>
      <c r="ED58" s="154">
        <f t="shared" si="43"/>
        <v>0</v>
      </c>
      <c r="EE58" s="154">
        <f t="shared" si="43"/>
        <v>0</v>
      </c>
      <c r="EF58" s="154">
        <f t="shared" si="43"/>
        <v>0</v>
      </c>
      <c r="EG58" s="154">
        <f t="shared" si="43"/>
        <v>0</v>
      </c>
      <c r="EH58" s="154">
        <f t="shared" si="31"/>
        <v>0</v>
      </c>
      <c r="EI58" s="154">
        <f t="shared" si="41"/>
        <v>0</v>
      </c>
      <c r="EJ58" s="154">
        <f t="shared" si="41"/>
        <v>0</v>
      </c>
      <c r="EK58" s="154">
        <f t="shared" si="41"/>
        <v>0</v>
      </c>
      <c r="EL58" s="154">
        <f t="shared" si="41"/>
        <v>0</v>
      </c>
      <c r="EM58" s="154">
        <f t="shared" si="41"/>
        <v>0</v>
      </c>
      <c r="EN58" s="154">
        <f t="shared" si="41"/>
        <v>0</v>
      </c>
      <c r="EO58" s="154">
        <f t="shared" si="41"/>
        <v>0</v>
      </c>
      <c r="EP58" s="154">
        <f t="shared" si="41"/>
        <v>0</v>
      </c>
      <c r="EQ58" s="154">
        <f t="shared" si="41"/>
        <v>0</v>
      </c>
      <c r="ER58" s="154">
        <f t="shared" si="41"/>
        <v>0</v>
      </c>
      <c r="ES58" s="154">
        <f t="shared" si="41"/>
        <v>0</v>
      </c>
      <c r="ET58" s="154">
        <f t="shared" si="41"/>
        <v>0</v>
      </c>
      <c r="EU58" s="154">
        <f t="shared" si="41"/>
        <v>0</v>
      </c>
      <c r="EV58" s="154">
        <f t="shared" si="41"/>
        <v>0</v>
      </c>
      <c r="EW58" s="154">
        <f t="shared" si="41"/>
        <v>0</v>
      </c>
      <c r="EX58" s="154">
        <f t="shared" si="41"/>
        <v>0</v>
      </c>
      <c r="EY58" s="154">
        <f t="shared" si="41"/>
        <v>0</v>
      </c>
      <c r="EZ58" s="154">
        <f t="shared" si="41"/>
        <v>0</v>
      </c>
      <c r="FA58" s="154">
        <f t="shared" si="41"/>
        <v>0</v>
      </c>
      <c r="FB58" s="154">
        <f t="shared" si="41"/>
        <v>0</v>
      </c>
      <c r="FC58" s="154">
        <f t="shared" si="41"/>
        <v>0</v>
      </c>
      <c r="FD58" s="154">
        <f t="shared" si="41"/>
        <v>0</v>
      </c>
      <c r="FE58" s="154">
        <f t="shared" si="41"/>
        <v>0</v>
      </c>
      <c r="FF58" s="154">
        <f t="shared" si="41"/>
        <v>0</v>
      </c>
      <c r="FG58" s="154">
        <f t="shared" si="41"/>
        <v>0</v>
      </c>
      <c r="FH58" s="154">
        <f t="shared" si="41"/>
        <v>0</v>
      </c>
      <c r="FI58" s="154">
        <f t="shared" si="41"/>
        <v>0</v>
      </c>
      <c r="FJ58" s="154">
        <f t="shared" si="41"/>
        <v>0</v>
      </c>
      <c r="FK58" s="154">
        <f t="shared" si="41"/>
        <v>0</v>
      </c>
      <c r="FL58" s="154">
        <f t="shared" si="41"/>
        <v>0</v>
      </c>
      <c r="FM58" s="154">
        <f t="shared" si="41"/>
        <v>0</v>
      </c>
      <c r="FN58" s="154">
        <f t="shared" si="41"/>
        <v>0</v>
      </c>
      <c r="FO58" s="154">
        <f t="shared" si="41"/>
        <v>0</v>
      </c>
      <c r="FP58" s="154">
        <f t="shared" si="41"/>
        <v>0</v>
      </c>
      <c r="FQ58" s="154">
        <f t="shared" si="41"/>
        <v>0</v>
      </c>
      <c r="FR58" s="154">
        <f t="shared" si="41"/>
        <v>0</v>
      </c>
      <c r="FS58" s="154">
        <f t="shared" si="41"/>
        <v>0</v>
      </c>
      <c r="FT58" s="154">
        <f t="shared" si="41"/>
        <v>0</v>
      </c>
      <c r="FU58" s="154">
        <f t="shared" si="41"/>
        <v>0</v>
      </c>
      <c r="FV58" s="154">
        <f t="shared" si="41"/>
        <v>0</v>
      </c>
      <c r="FW58" s="154">
        <f t="shared" si="41"/>
        <v>0</v>
      </c>
      <c r="FX58" s="154">
        <f t="shared" si="41"/>
        <v>0</v>
      </c>
      <c r="FY58" s="154">
        <f t="shared" si="41"/>
        <v>0</v>
      </c>
      <c r="FZ58" s="154">
        <f t="shared" si="41"/>
        <v>0</v>
      </c>
      <c r="GA58" s="154">
        <f t="shared" si="41"/>
        <v>0</v>
      </c>
      <c r="GB58" s="154">
        <f t="shared" si="41"/>
        <v>0</v>
      </c>
      <c r="GC58" s="154">
        <f t="shared" si="41"/>
        <v>0</v>
      </c>
      <c r="GD58" s="154">
        <f t="shared" si="41"/>
        <v>0</v>
      </c>
      <c r="GE58" s="154">
        <f t="shared" si="41"/>
        <v>0</v>
      </c>
      <c r="GF58" s="154">
        <f t="shared" si="41"/>
        <v>0</v>
      </c>
      <c r="GG58" s="154">
        <f t="shared" si="41"/>
        <v>0</v>
      </c>
      <c r="GH58" s="154">
        <f t="shared" si="41"/>
        <v>0</v>
      </c>
      <c r="GI58" s="154">
        <f t="shared" si="41"/>
        <v>0</v>
      </c>
      <c r="GJ58" s="154">
        <f t="shared" si="41"/>
        <v>0</v>
      </c>
      <c r="GK58" s="154">
        <f t="shared" si="41"/>
        <v>0</v>
      </c>
      <c r="GL58" s="154">
        <f t="shared" si="41"/>
        <v>0</v>
      </c>
      <c r="GM58" s="154">
        <f t="shared" si="41"/>
        <v>0</v>
      </c>
      <c r="GN58" s="154">
        <f t="shared" si="41"/>
        <v>0</v>
      </c>
      <c r="GO58" s="154">
        <f t="shared" si="41"/>
        <v>0</v>
      </c>
      <c r="GP58" s="154">
        <f t="shared" si="41"/>
        <v>0</v>
      </c>
      <c r="GQ58" s="154">
        <f t="shared" si="41"/>
        <v>0</v>
      </c>
      <c r="GR58" s="154">
        <f t="shared" si="41"/>
        <v>0</v>
      </c>
      <c r="GS58" s="154">
        <f t="shared" si="41"/>
        <v>0</v>
      </c>
      <c r="GT58" s="154">
        <f t="shared" ref="GT58:JE61" si="46">IF(AND(GT$46&gt;=$G58,GT$46&lt;=$H58),$D58,0)</f>
        <v>0</v>
      </c>
      <c r="GU58" s="154">
        <f t="shared" si="46"/>
        <v>0</v>
      </c>
      <c r="GV58" s="154">
        <f t="shared" si="46"/>
        <v>0</v>
      </c>
      <c r="GW58" s="154">
        <f t="shared" si="46"/>
        <v>0</v>
      </c>
      <c r="GX58" s="154">
        <f t="shared" si="46"/>
        <v>0</v>
      </c>
      <c r="GY58" s="154">
        <f t="shared" si="46"/>
        <v>0</v>
      </c>
      <c r="GZ58" s="154">
        <f t="shared" si="46"/>
        <v>0</v>
      </c>
      <c r="HA58" s="154">
        <f t="shared" si="46"/>
        <v>0</v>
      </c>
      <c r="HB58" s="154">
        <f t="shared" si="46"/>
        <v>0</v>
      </c>
      <c r="HC58" s="154">
        <f t="shared" si="46"/>
        <v>0</v>
      </c>
      <c r="HD58" s="154">
        <f t="shared" si="46"/>
        <v>0</v>
      </c>
      <c r="HE58" s="154">
        <f t="shared" si="46"/>
        <v>0</v>
      </c>
      <c r="HF58" s="154">
        <f t="shared" si="46"/>
        <v>0</v>
      </c>
      <c r="HG58" s="154">
        <f t="shared" si="46"/>
        <v>0</v>
      </c>
      <c r="HH58" s="154">
        <f t="shared" si="46"/>
        <v>0</v>
      </c>
      <c r="HI58" s="154">
        <f t="shared" si="46"/>
        <v>0</v>
      </c>
      <c r="HJ58" s="154">
        <f t="shared" si="46"/>
        <v>0</v>
      </c>
      <c r="HK58" s="154">
        <f t="shared" si="46"/>
        <v>0</v>
      </c>
      <c r="HL58" s="154">
        <f t="shared" si="46"/>
        <v>0</v>
      </c>
      <c r="HM58" s="154">
        <f t="shared" si="46"/>
        <v>0</v>
      </c>
      <c r="HN58" s="154">
        <f t="shared" si="46"/>
        <v>0</v>
      </c>
      <c r="HO58" s="154">
        <f t="shared" si="46"/>
        <v>0</v>
      </c>
      <c r="HP58" s="154">
        <f t="shared" si="46"/>
        <v>0</v>
      </c>
      <c r="HQ58" s="154">
        <f t="shared" si="46"/>
        <v>0</v>
      </c>
      <c r="HR58" s="154">
        <f t="shared" si="46"/>
        <v>0</v>
      </c>
      <c r="HS58" s="154">
        <f t="shared" si="46"/>
        <v>0</v>
      </c>
      <c r="HT58" s="154">
        <f t="shared" si="46"/>
        <v>0</v>
      </c>
      <c r="HU58" s="154">
        <f t="shared" si="46"/>
        <v>0</v>
      </c>
      <c r="HV58" s="154">
        <f t="shared" si="46"/>
        <v>0</v>
      </c>
      <c r="HW58" s="154">
        <f t="shared" si="46"/>
        <v>0</v>
      </c>
      <c r="HX58" s="154">
        <f t="shared" si="46"/>
        <v>0</v>
      </c>
      <c r="HY58" s="154">
        <f t="shared" si="46"/>
        <v>0</v>
      </c>
      <c r="HZ58" s="154">
        <f t="shared" si="46"/>
        <v>0</v>
      </c>
      <c r="IA58" s="154">
        <f t="shared" si="46"/>
        <v>0</v>
      </c>
      <c r="IB58" s="154">
        <f t="shared" si="46"/>
        <v>0</v>
      </c>
      <c r="IC58" s="154">
        <f t="shared" si="46"/>
        <v>0</v>
      </c>
      <c r="ID58" s="154">
        <f t="shared" si="46"/>
        <v>0</v>
      </c>
      <c r="IE58" s="154">
        <f t="shared" si="46"/>
        <v>0</v>
      </c>
      <c r="IF58" s="154">
        <f t="shared" si="46"/>
        <v>0</v>
      </c>
      <c r="IG58" s="154">
        <f t="shared" si="46"/>
        <v>0</v>
      </c>
      <c r="IH58" s="154">
        <f t="shared" si="46"/>
        <v>0</v>
      </c>
      <c r="II58" s="154">
        <f t="shared" si="46"/>
        <v>0</v>
      </c>
      <c r="IJ58" s="154">
        <f t="shared" si="46"/>
        <v>0</v>
      </c>
      <c r="IK58" s="154">
        <f t="shared" si="46"/>
        <v>0</v>
      </c>
      <c r="IL58" s="154">
        <f t="shared" si="46"/>
        <v>0</v>
      </c>
      <c r="IM58" s="154">
        <f t="shared" si="46"/>
        <v>0</v>
      </c>
      <c r="IN58" s="154">
        <f t="shared" si="46"/>
        <v>0</v>
      </c>
      <c r="IO58" s="154">
        <f t="shared" si="46"/>
        <v>0</v>
      </c>
      <c r="IP58" s="154">
        <f t="shared" si="46"/>
        <v>0</v>
      </c>
      <c r="IQ58" s="154">
        <f t="shared" si="46"/>
        <v>0</v>
      </c>
      <c r="IR58" s="154">
        <f t="shared" si="46"/>
        <v>0</v>
      </c>
      <c r="IS58" s="154">
        <f t="shared" si="46"/>
        <v>0</v>
      </c>
      <c r="IT58" s="154">
        <f t="shared" si="46"/>
        <v>0</v>
      </c>
      <c r="IU58" s="154">
        <f t="shared" si="46"/>
        <v>0</v>
      </c>
      <c r="IV58" s="154">
        <f t="shared" si="46"/>
        <v>0</v>
      </c>
      <c r="IW58" s="154">
        <f t="shared" si="46"/>
        <v>0</v>
      </c>
      <c r="IX58" s="154">
        <f t="shared" si="46"/>
        <v>0</v>
      </c>
      <c r="IY58" s="154">
        <f t="shared" si="46"/>
        <v>0</v>
      </c>
      <c r="IZ58" s="154">
        <f t="shared" si="46"/>
        <v>0</v>
      </c>
      <c r="JA58" s="154">
        <f t="shared" si="46"/>
        <v>0</v>
      </c>
      <c r="JB58" s="154">
        <f t="shared" si="46"/>
        <v>0</v>
      </c>
      <c r="JC58" s="154">
        <f t="shared" si="46"/>
        <v>0</v>
      </c>
      <c r="JD58" s="154">
        <f t="shared" si="46"/>
        <v>0</v>
      </c>
      <c r="JE58" s="154">
        <f t="shared" si="46"/>
        <v>0</v>
      </c>
      <c r="JF58" s="154">
        <f t="shared" si="44"/>
        <v>0</v>
      </c>
      <c r="JG58" s="154">
        <f t="shared" si="44"/>
        <v>0</v>
      </c>
      <c r="JH58" s="154">
        <f t="shared" si="44"/>
        <v>0</v>
      </c>
      <c r="JI58" s="154">
        <f t="shared" si="42"/>
        <v>0</v>
      </c>
      <c r="JJ58" s="154">
        <f t="shared" si="39"/>
        <v>0</v>
      </c>
      <c r="JK58" s="154">
        <f t="shared" si="39"/>
        <v>0</v>
      </c>
      <c r="JL58" s="154">
        <f t="shared" ref="JL58:LW61" si="47">IF(AND(JL$46&gt;=$G58,JL$46&lt;=$H58),$D58,0)</f>
        <v>0</v>
      </c>
      <c r="JM58" s="154">
        <f t="shared" si="47"/>
        <v>0</v>
      </c>
      <c r="JN58" s="154">
        <f t="shared" si="47"/>
        <v>0</v>
      </c>
      <c r="JO58" s="154">
        <f t="shared" si="47"/>
        <v>0</v>
      </c>
      <c r="JP58" s="154">
        <f t="shared" si="47"/>
        <v>0</v>
      </c>
      <c r="JQ58" s="154">
        <f t="shared" si="47"/>
        <v>0</v>
      </c>
      <c r="JR58" s="154">
        <f t="shared" si="47"/>
        <v>0</v>
      </c>
      <c r="JS58" s="154">
        <f t="shared" si="47"/>
        <v>0</v>
      </c>
      <c r="JT58" s="154">
        <f t="shared" si="47"/>
        <v>0</v>
      </c>
      <c r="JU58" s="154">
        <f t="shared" si="47"/>
        <v>0</v>
      </c>
      <c r="JV58" s="154">
        <f t="shared" si="47"/>
        <v>0</v>
      </c>
      <c r="JW58" s="154">
        <f t="shared" si="47"/>
        <v>0</v>
      </c>
      <c r="JX58" s="154">
        <f t="shared" si="47"/>
        <v>0</v>
      </c>
      <c r="JY58" s="154">
        <f t="shared" si="47"/>
        <v>0</v>
      </c>
      <c r="JZ58" s="154">
        <f t="shared" si="47"/>
        <v>0</v>
      </c>
      <c r="KA58" s="154">
        <f t="shared" si="47"/>
        <v>0</v>
      </c>
      <c r="KB58" s="154">
        <f t="shared" si="47"/>
        <v>0</v>
      </c>
      <c r="KC58" s="154">
        <f t="shared" si="47"/>
        <v>0</v>
      </c>
      <c r="KD58" s="154">
        <f t="shared" si="47"/>
        <v>0</v>
      </c>
      <c r="KE58" s="154">
        <f t="shared" si="47"/>
        <v>0</v>
      </c>
      <c r="KF58" s="154">
        <f t="shared" si="47"/>
        <v>0</v>
      </c>
      <c r="KG58" s="154">
        <f t="shared" si="47"/>
        <v>0</v>
      </c>
      <c r="KH58" s="154">
        <f t="shared" si="47"/>
        <v>0</v>
      </c>
      <c r="KI58" s="154">
        <f t="shared" si="47"/>
        <v>0</v>
      </c>
      <c r="KJ58" s="154">
        <f t="shared" si="47"/>
        <v>0</v>
      </c>
      <c r="KK58" s="154">
        <f t="shared" si="47"/>
        <v>0</v>
      </c>
      <c r="KL58" s="154">
        <f t="shared" si="47"/>
        <v>0</v>
      </c>
      <c r="KM58" s="154">
        <f t="shared" si="47"/>
        <v>0</v>
      </c>
      <c r="KN58" s="154">
        <f t="shared" si="47"/>
        <v>0</v>
      </c>
      <c r="KO58" s="154">
        <f t="shared" si="47"/>
        <v>0</v>
      </c>
      <c r="KP58" s="154">
        <f t="shared" si="47"/>
        <v>0</v>
      </c>
      <c r="KQ58" s="154">
        <f t="shared" si="47"/>
        <v>0</v>
      </c>
      <c r="KR58" s="154">
        <f t="shared" si="47"/>
        <v>0</v>
      </c>
      <c r="KS58" s="154">
        <f t="shared" si="47"/>
        <v>0</v>
      </c>
      <c r="KT58" s="154">
        <f t="shared" si="47"/>
        <v>0</v>
      </c>
      <c r="KU58" s="154">
        <f t="shared" si="47"/>
        <v>0</v>
      </c>
      <c r="KV58" s="154">
        <f t="shared" si="47"/>
        <v>0</v>
      </c>
      <c r="KW58" s="154">
        <f t="shared" si="47"/>
        <v>0</v>
      </c>
      <c r="KX58" s="154">
        <f t="shared" si="47"/>
        <v>0</v>
      </c>
      <c r="KY58" s="154">
        <f t="shared" si="47"/>
        <v>0</v>
      </c>
      <c r="KZ58" s="154">
        <f t="shared" si="47"/>
        <v>0</v>
      </c>
      <c r="LA58" s="154">
        <f t="shared" si="47"/>
        <v>0</v>
      </c>
      <c r="LB58" s="154">
        <f t="shared" si="47"/>
        <v>0</v>
      </c>
      <c r="LC58" s="154">
        <f t="shared" si="47"/>
        <v>0</v>
      </c>
      <c r="LD58" s="154">
        <f t="shared" si="47"/>
        <v>0</v>
      </c>
      <c r="LE58" s="154">
        <f t="shared" si="47"/>
        <v>0</v>
      </c>
      <c r="LF58" s="154">
        <f t="shared" si="47"/>
        <v>0</v>
      </c>
      <c r="LG58" s="154">
        <f t="shared" si="47"/>
        <v>0</v>
      </c>
      <c r="LH58" s="154">
        <f t="shared" si="47"/>
        <v>0</v>
      </c>
      <c r="LI58" s="154">
        <f t="shared" si="47"/>
        <v>0</v>
      </c>
      <c r="LJ58" s="154">
        <f t="shared" si="47"/>
        <v>0</v>
      </c>
      <c r="LK58" s="154">
        <f t="shared" si="47"/>
        <v>0</v>
      </c>
      <c r="LL58" s="154">
        <f t="shared" si="47"/>
        <v>0</v>
      </c>
      <c r="LM58" s="154">
        <f t="shared" si="47"/>
        <v>0</v>
      </c>
      <c r="LN58" s="154">
        <f t="shared" si="47"/>
        <v>0</v>
      </c>
      <c r="LO58" s="154">
        <f t="shared" si="47"/>
        <v>0</v>
      </c>
      <c r="LP58" s="154">
        <f t="shared" si="47"/>
        <v>0</v>
      </c>
      <c r="LQ58" s="154">
        <f t="shared" si="47"/>
        <v>0</v>
      </c>
      <c r="LR58" s="154">
        <f t="shared" si="47"/>
        <v>0</v>
      </c>
      <c r="LS58" s="154">
        <f t="shared" si="47"/>
        <v>0</v>
      </c>
      <c r="LT58" s="154">
        <f t="shared" si="47"/>
        <v>0</v>
      </c>
      <c r="LU58" s="154">
        <f t="shared" si="47"/>
        <v>0</v>
      </c>
      <c r="LV58" s="154">
        <f t="shared" si="47"/>
        <v>0</v>
      </c>
      <c r="LW58" s="154">
        <f t="shared" si="47"/>
        <v>0</v>
      </c>
      <c r="LX58" s="154">
        <f t="shared" si="40"/>
        <v>0</v>
      </c>
      <c r="LY58" s="154">
        <f t="shared" si="40"/>
        <v>0</v>
      </c>
      <c r="LZ58" s="154">
        <f t="shared" si="40"/>
        <v>0</v>
      </c>
      <c r="MA58" s="154">
        <f t="shared" si="40"/>
        <v>0</v>
      </c>
      <c r="MB58" s="154">
        <f t="shared" si="40"/>
        <v>0</v>
      </c>
      <c r="MC58" s="154">
        <f t="shared" si="40"/>
        <v>0</v>
      </c>
      <c r="MD58" s="154">
        <f t="shared" si="40"/>
        <v>0</v>
      </c>
      <c r="ME58" s="154">
        <f t="shared" si="40"/>
        <v>0</v>
      </c>
      <c r="MF58" s="154">
        <f t="shared" si="40"/>
        <v>0</v>
      </c>
      <c r="MG58" s="154">
        <f t="shared" si="40"/>
        <v>0</v>
      </c>
      <c r="MH58" s="154">
        <f t="shared" si="40"/>
        <v>0</v>
      </c>
      <c r="MI58" s="154">
        <f t="shared" si="40"/>
        <v>0</v>
      </c>
      <c r="MJ58" s="154">
        <f t="shared" si="40"/>
        <v>0</v>
      </c>
      <c r="MK58" s="154">
        <f t="shared" si="40"/>
        <v>0</v>
      </c>
      <c r="ML58" s="154">
        <f t="shared" si="40"/>
        <v>0</v>
      </c>
      <c r="MM58" s="154">
        <f t="shared" si="40"/>
        <v>0</v>
      </c>
      <c r="MN58" s="154">
        <f t="shared" si="40"/>
        <v>0</v>
      </c>
      <c r="MO58" s="154">
        <f t="shared" si="40"/>
        <v>0</v>
      </c>
      <c r="MP58" s="154">
        <f t="shared" si="40"/>
        <v>0</v>
      </c>
      <c r="MQ58" s="154">
        <f t="shared" si="40"/>
        <v>0</v>
      </c>
      <c r="MR58" s="154">
        <f t="shared" si="40"/>
        <v>0</v>
      </c>
      <c r="MS58" s="154">
        <f t="shared" si="40"/>
        <v>0</v>
      </c>
      <c r="MT58" s="154">
        <f t="shared" si="40"/>
        <v>0</v>
      </c>
      <c r="MU58" s="154">
        <f t="shared" si="40"/>
        <v>0</v>
      </c>
      <c r="MV58" s="154">
        <f t="shared" si="40"/>
        <v>0</v>
      </c>
      <c r="MW58" s="154">
        <f t="shared" si="40"/>
        <v>0</v>
      </c>
      <c r="MX58" s="154">
        <f t="shared" si="40"/>
        <v>0</v>
      </c>
      <c r="MY58" s="154">
        <f t="shared" si="40"/>
        <v>0</v>
      </c>
      <c r="MZ58" s="154">
        <f t="shared" si="40"/>
        <v>0</v>
      </c>
      <c r="NA58" s="154">
        <f t="shared" si="40"/>
        <v>0</v>
      </c>
      <c r="NB58" s="154">
        <f t="shared" si="40"/>
        <v>0</v>
      </c>
      <c r="NC58" s="154">
        <f t="shared" si="40"/>
        <v>0</v>
      </c>
      <c r="ND58" s="154">
        <f t="shared" si="40"/>
        <v>0</v>
      </c>
      <c r="NE58" s="154">
        <f t="shared" si="40"/>
        <v>0</v>
      </c>
      <c r="NF58" s="154">
        <f t="shared" si="40"/>
        <v>0</v>
      </c>
    </row>
    <row r="59" spans="2:370" s="154" customFormat="1" x14ac:dyDescent="0.25">
      <c r="B59" s="154">
        <v>13</v>
      </c>
      <c r="C59" s="154" t="str">
        <f>C29</f>
        <v>Competence, Training and Awareness</v>
      </c>
      <c r="D59" s="156">
        <f>F29</f>
        <v>0.33333333333333331</v>
      </c>
      <c r="E59" s="154">
        <v>1</v>
      </c>
      <c r="F59" s="154">
        <f t="shared" si="25"/>
        <v>0.05</v>
      </c>
      <c r="G59" s="154">
        <f t="shared" si="26"/>
        <v>216</v>
      </c>
      <c r="H59" s="154">
        <f>360*SUM(F47:F59)</f>
        <v>234</v>
      </c>
      <c r="J59" s="154">
        <f t="shared" si="18"/>
        <v>0</v>
      </c>
      <c r="K59" s="154">
        <f t="shared" si="45"/>
        <v>0</v>
      </c>
      <c r="L59" s="154">
        <f t="shared" si="45"/>
        <v>0</v>
      </c>
      <c r="M59" s="154">
        <f t="shared" si="45"/>
        <v>0</v>
      </c>
      <c r="N59" s="154">
        <f t="shared" si="45"/>
        <v>0</v>
      </c>
      <c r="O59" s="154">
        <f t="shared" si="45"/>
        <v>0</v>
      </c>
      <c r="P59" s="154">
        <f t="shared" si="45"/>
        <v>0</v>
      </c>
      <c r="Q59" s="154">
        <f t="shared" si="45"/>
        <v>0</v>
      </c>
      <c r="R59" s="154">
        <f t="shared" si="45"/>
        <v>0</v>
      </c>
      <c r="S59" s="154">
        <f t="shared" si="45"/>
        <v>0</v>
      </c>
      <c r="T59" s="154">
        <f t="shared" si="45"/>
        <v>0</v>
      </c>
      <c r="U59" s="154">
        <f t="shared" si="45"/>
        <v>0</v>
      </c>
      <c r="V59" s="154">
        <f t="shared" si="45"/>
        <v>0</v>
      </c>
      <c r="W59" s="154">
        <f t="shared" si="45"/>
        <v>0</v>
      </c>
      <c r="X59" s="154">
        <f t="shared" si="45"/>
        <v>0</v>
      </c>
      <c r="Y59" s="154">
        <f t="shared" si="45"/>
        <v>0</v>
      </c>
      <c r="Z59" s="154">
        <f t="shared" si="45"/>
        <v>0</v>
      </c>
      <c r="AA59" s="154">
        <f t="shared" si="45"/>
        <v>0</v>
      </c>
      <c r="AB59" s="154">
        <f t="shared" si="45"/>
        <v>0</v>
      </c>
      <c r="AC59" s="154">
        <f t="shared" si="45"/>
        <v>0</v>
      </c>
      <c r="AD59" s="154">
        <f t="shared" si="45"/>
        <v>0</v>
      </c>
      <c r="AE59" s="154">
        <f t="shared" si="45"/>
        <v>0</v>
      </c>
      <c r="AF59" s="154">
        <f t="shared" si="45"/>
        <v>0</v>
      </c>
      <c r="AG59" s="154">
        <f t="shared" si="45"/>
        <v>0</v>
      </c>
      <c r="AH59" s="154">
        <f t="shared" si="45"/>
        <v>0</v>
      </c>
      <c r="AI59" s="154">
        <f t="shared" si="45"/>
        <v>0</v>
      </c>
      <c r="AJ59" s="154">
        <f t="shared" si="45"/>
        <v>0</v>
      </c>
      <c r="AK59" s="154">
        <f t="shared" si="45"/>
        <v>0</v>
      </c>
      <c r="AL59" s="154">
        <f t="shared" si="45"/>
        <v>0</v>
      </c>
      <c r="AM59" s="154">
        <f t="shared" si="45"/>
        <v>0</v>
      </c>
      <c r="AN59" s="154">
        <f t="shared" si="45"/>
        <v>0</v>
      </c>
      <c r="AO59" s="154">
        <f t="shared" si="45"/>
        <v>0</v>
      </c>
      <c r="AP59" s="154">
        <f t="shared" si="45"/>
        <v>0</v>
      </c>
      <c r="AQ59" s="154">
        <f t="shared" si="45"/>
        <v>0</v>
      </c>
      <c r="AR59" s="154">
        <f t="shared" si="45"/>
        <v>0</v>
      </c>
      <c r="AS59" s="154">
        <f t="shared" si="45"/>
        <v>0</v>
      </c>
      <c r="AT59" s="154">
        <f t="shared" si="45"/>
        <v>0</v>
      </c>
      <c r="AU59" s="154">
        <f t="shared" si="45"/>
        <v>0</v>
      </c>
      <c r="AV59" s="154">
        <f t="shared" si="45"/>
        <v>0</v>
      </c>
      <c r="AW59" s="154">
        <f t="shared" si="45"/>
        <v>0</v>
      </c>
      <c r="AX59" s="154">
        <f t="shared" si="45"/>
        <v>0</v>
      </c>
      <c r="AY59" s="154">
        <f t="shared" si="45"/>
        <v>0</v>
      </c>
      <c r="AZ59" s="154">
        <f t="shared" si="45"/>
        <v>0</v>
      </c>
      <c r="BA59" s="154">
        <f t="shared" si="45"/>
        <v>0</v>
      </c>
      <c r="BB59" s="154">
        <f t="shared" si="45"/>
        <v>0</v>
      </c>
      <c r="BC59" s="154">
        <f t="shared" si="45"/>
        <v>0</v>
      </c>
      <c r="BD59" s="154">
        <f t="shared" si="45"/>
        <v>0</v>
      </c>
      <c r="BE59" s="154">
        <f t="shared" si="45"/>
        <v>0</v>
      </c>
      <c r="BF59" s="154">
        <f t="shared" si="45"/>
        <v>0</v>
      </c>
      <c r="BG59" s="154">
        <f t="shared" si="45"/>
        <v>0</v>
      </c>
      <c r="BH59" s="154">
        <f t="shared" si="45"/>
        <v>0</v>
      </c>
      <c r="BI59" s="154">
        <f t="shared" si="45"/>
        <v>0</v>
      </c>
      <c r="BJ59" s="154">
        <f t="shared" si="45"/>
        <v>0</v>
      </c>
      <c r="BK59" s="154">
        <f t="shared" si="45"/>
        <v>0</v>
      </c>
      <c r="BL59" s="154">
        <f t="shared" si="45"/>
        <v>0</v>
      </c>
      <c r="BM59" s="154">
        <f t="shared" si="45"/>
        <v>0</v>
      </c>
      <c r="BN59" s="154">
        <f t="shared" si="45"/>
        <v>0</v>
      </c>
      <c r="BO59" s="154">
        <f t="shared" si="45"/>
        <v>0</v>
      </c>
      <c r="BP59" s="154">
        <f t="shared" si="45"/>
        <v>0</v>
      </c>
      <c r="BQ59" s="154">
        <f t="shared" si="45"/>
        <v>0</v>
      </c>
      <c r="BR59" s="154">
        <f t="shared" si="45"/>
        <v>0</v>
      </c>
      <c r="BS59" s="154">
        <f t="shared" si="45"/>
        <v>0</v>
      </c>
      <c r="BT59" s="154">
        <f t="shared" si="45"/>
        <v>0</v>
      </c>
      <c r="BU59" s="154">
        <f t="shared" si="45"/>
        <v>0</v>
      </c>
      <c r="BV59" s="154">
        <f t="shared" si="45"/>
        <v>0</v>
      </c>
      <c r="BW59" s="154">
        <f t="shared" si="43"/>
        <v>0</v>
      </c>
      <c r="BX59" s="154">
        <f t="shared" si="43"/>
        <v>0</v>
      </c>
      <c r="BY59" s="154">
        <f t="shared" si="43"/>
        <v>0</v>
      </c>
      <c r="BZ59" s="154">
        <f t="shared" si="43"/>
        <v>0</v>
      </c>
      <c r="CA59" s="154">
        <f t="shared" si="43"/>
        <v>0</v>
      </c>
      <c r="CB59" s="154">
        <f t="shared" si="43"/>
        <v>0</v>
      </c>
      <c r="CC59" s="154">
        <f t="shared" si="43"/>
        <v>0</v>
      </c>
      <c r="CD59" s="154">
        <f t="shared" si="43"/>
        <v>0</v>
      </c>
      <c r="CE59" s="154">
        <f t="shared" si="43"/>
        <v>0</v>
      </c>
      <c r="CF59" s="154">
        <f t="shared" si="43"/>
        <v>0</v>
      </c>
      <c r="CG59" s="154">
        <f t="shared" si="43"/>
        <v>0</v>
      </c>
      <c r="CH59" s="154">
        <f t="shared" si="43"/>
        <v>0</v>
      </c>
      <c r="CI59" s="154">
        <f t="shared" si="43"/>
        <v>0</v>
      </c>
      <c r="CJ59" s="154">
        <f t="shared" si="43"/>
        <v>0</v>
      </c>
      <c r="CK59" s="154">
        <f t="shared" si="43"/>
        <v>0</v>
      </c>
      <c r="CL59" s="154">
        <f t="shared" si="43"/>
        <v>0</v>
      </c>
      <c r="CM59" s="154">
        <f t="shared" si="43"/>
        <v>0</v>
      </c>
      <c r="CN59" s="154">
        <f t="shared" si="43"/>
        <v>0</v>
      </c>
      <c r="CO59" s="154">
        <f t="shared" si="43"/>
        <v>0</v>
      </c>
      <c r="CP59" s="154">
        <f t="shared" si="43"/>
        <v>0</v>
      </c>
      <c r="CQ59" s="154">
        <f t="shared" si="43"/>
        <v>0</v>
      </c>
      <c r="CR59" s="154">
        <f t="shared" si="43"/>
        <v>0</v>
      </c>
      <c r="CS59" s="154">
        <f t="shared" si="43"/>
        <v>0</v>
      </c>
      <c r="CT59" s="154">
        <f t="shared" si="43"/>
        <v>0</v>
      </c>
      <c r="CU59" s="154">
        <f t="shared" si="43"/>
        <v>0</v>
      </c>
      <c r="CV59" s="154">
        <f t="shared" si="43"/>
        <v>0</v>
      </c>
      <c r="CW59" s="154">
        <f t="shared" si="43"/>
        <v>0</v>
      </c>
      <c r="CX59" s="154">
        <f t="shared" si="43"/>
        <v>0</v>
      </c>
      <c r="CY59" s="154">
        <f t="shared" si="43"/>
        <v>0</v>
      </c>
      <c r="CZ59" s="154">
        <f t="shared" si="43"/>
        <v>0</v>
      </c>
      <c r="DA59" s="154">
        <f t="shared" si="43"/>
        <v>0</v>
      </c>
      <c r="DB59" s="154">
        <f t="shared" si="43"/>
        <v>0</v>
      </c>
      <c r="DC59" s="154">
        <f t="shared" si="43"/>
        <v>0</v>
      </c>
      <c r="DD59" s="154">
        <f t="shared" si="43"/>
        <v>0</v>
      </c>
      <c r="DE59" s="154">
        <f t="shared" si="43"/>
        <v>0</v>
      </c>
      <c r="DF59" s="154">
        <f t="shared" si="43"/>
        <v>0</v>
      </c>
      <c r="DG59" s="154">
        <f t="shared" si="43"/>
        <v>0</v>
      </c>
      <c r="DH59" s="154">
        <f t="shared" si="43"/>
        <v>0</v>
      </c>
      <c r="DI59" s="154">
        <f t="shared" si="43"/>
        <v>0</v>
      </c>
      <c r="DJ59" s="154">
        <f t="shared" si="43"/>
        <v>0</v>
      </c>
      <c r="DK59" s="154">
        <f t="shared" si="43"/>
        <v>0</v>
      </c>
      <c r="DL59" s="154">
        <f t="shared" si="43"/>
        <v>0</v>
      </c>
      <c r="DM59" s="154">
        <f t="shared" si="43"/>
        <v>0</v>
      </c>
      <c r="DN59" s="154">
        <f t="shared" si="43"/>
        <v>0</v>
      </c>
      <c r="DO59" s="154">
        <f t="shared" si="43"/>
        <v>0</v>
      </c>
      <c r="DP59" s="154">
        <f t="shared" si="43"/>
        <v>0</v>
      </c>
      <c r="DQ59" s="154">
        <f t="shared" si="43"/>
        <v>0</v>
      </c>
      <c r="DR59" s="154">
        <f t="shared" si="43"/>
        <v>0</v>
      </c>
      <c r="DS59" s="154">
        <f t="shared" si="43"/>
        <v>0</v>
      </c>
      <c r="DT59" s="154">
        <f t="shared" si="43"/>
        <v>0</v>
      </c>
      <c r="DU59" s="154">
        <f t="shared" si="43"/>
        <v>0</v>
      </c>
      <c r="DV59" s="154">
        <f t="shared" si="43"/>
        <v>0</v>
      </c>
      <c r="DW59" s="154">
        <f t="shared" si="43"/>
        <v>0</v>
      </c>
      <c r="DX59" s="154">
        <f t="shared" si="43"/>
        <v>0</v>
      </c>
      <c r="DY59" s="154">
        <f t="shared" si="43"/>
        <v>0</v>
      </c>
      <c r="DZ59" s="154">
        <f t="shared" si="43"/>
        <v>0</v>
      </c>
      <c r="EA59" s="154">
        <f t="shared" si="43"/>
        <v>0</v>
      </c>
      <c r="EB59" s="154">
        <f t="shared" si="43"/>
        <v>0</v>
      </c>
      <c r="EC59" s="154">
        <f t="shared" si="43"/>
        <v>0</v>
      </c>
      <c r="ED59" s="154">
        <f t="shared" si="43"/>
        <v>0</v>
      </c>
      <c r="EE59" s="154">
        <f t="shared" si="43"/>
        <v>0</v>
      </c>
      <c r="EF59" s="154">
        <f t="shared" si="43"/>
        <v>0</v>
      </c>
      <c r="EG59" s="154">
        <f t="shared" si="43"/>
        <v>0</v>
      </c>
      <c r="EH59" s="154">
        <f t="shared" si="31"/>
        <v>0</v>
      </c>
      <c r="EI59" s="154">
        <f t="shared" ref="EI59:GT62" si="48">IF(AND(EI$46&gt;=$G59,EI$46&lt;=$H59),$D59,0)</f>
        <v>0</v>
      </c>
      <c r="EJ59" s="154">
        <f t="shared" si="48"/>
        <v>0</v>
      </c>
      <c r="EK59" s="154">
        <f t="shared" si="48"/>
        <v>0</v>
      </c>
      <c r="EL59" s="154">
        <f t="shared" si="48"/>
        <v>0</v>
      </c>
      <c r="EM59" s="154">
        <f t="shared" si="48"/>
        <v>0</v>
      </c>
      <c r="EN59" s="154">
        <f t="shared" si="48"/>
        <v>0</v>
      </c>
      <c r="EO59" s="154">
        <f t="shared" si="48"/>
        <v>0</v>
      </c>
      <c r="EP59" s="154">
        <f t="shared" si="48"/>
        <v>0</v>
      </c>
      <c r="EQ59" s="154">
        <f t="shared" si="48"/>
        <v>0</v>
      </c>
      <c r="ER59" s="154">
        <f t="shared" si="48"/>
        <v>0</v>
      </c>
      <c r="ES59" s="154">
        <f t="shared" si="48"/>
        <v>0</v>
      </c>
      <c r="ET59" s="154">
        <f t="shared" si="48"/>
        <v>0</v>
      </c>
      <c r="EU59" s="154">
        <f t="shared" si="48"/>
        <v>0</v>
      </c>
      <c r="EV59" s="154">
        <f t="shared" si="48"/>
        <v>0</v>
      </c>
      <c r="EW59" s="154">
        <f t="shared" si="48"/>
        <v>0</v>
      </c>
      <c r="EX59" s="154">
        <f t="shared" si="48"/>
        <v>0</v>
      </c>
      <c r="EY59" s="154">
        <f t="shared" si="48"/>
        <v>0</v>
      </c>
      <c r="EZ59" s="154">
        <f t="shared" si="48"/>
        <v>0</v>
      </c>
      <c r="FA59" s="154">
        <f t="shared" si="48"/>
        <v>0</v>
      </c>
      <c r="FB59" s="154">
        <f t="shared" si="48"/>
        <v>0</v>
      </c>
      <c r="FC59" s="154">
        <f t="shared" si="48"/>
        <v>0</v>
      </c>
      <c r="FD59" s="154">
        <f t="shared" si="48"/>
        <v>0</v>
      </c>
      <c r="FE59" s="154">
        <f t="shared" si="48"/>
        <v>0</v>
      </c>
      <c r="FF59" s="154">
        <f t="shared" si="48"/>
        <v>0</v>
      </c>
      <c r="FG59" s="154">
        <f t="shared" si="48"/>
        <v>0</v>
      </c>
      <c r="FH59" s="154">
        <f t="shared" si="48"/>
        <v>0</v>
      </c>
      <c r="FI59" s="154">
        <f t="shared" si="48"/>
        <v>0</v>
      </c>
      <c r="FJ59" s="154">
        <f t="shared" si="48"/>
        <v>0</v>
      </c>
      <c r="FK59" s="154">
        <f t="shared" si="48"/>
        <v>0</v>
      </c>
      <c r="FL59" s="154">
        <f t="shared" si="48"/>
        <v>0</v>
      </c>
      <c r="FM59" s="154">
        <f t="shared" si="48"/>
        <v>0</v>
      </c>
      <c r="FN59" s="154">
        <f t="shared" si="48"/>
        <v>0</v>
      </c>
      <c r="FO59" s="154">
        <f t="shared" si="48"/>
        <v>0</v>
      </c>
      <c r="FP59" s="154">
        <f t="shared" si="48"/>
        <v>0</v>
      </c>
      <c r="FQ59" s="154">
        <f t="shared" si="48"/>
        <v>0</v>
      </c>
      <c r="FR59" s="154">
        <f t="shared" si="48"/>
        <v>0</v>
      </c>
      <c r="FS59" s="154">
        <f t="shared" si="48"/>
        <v>0</v>
      </c>
      <c r="FT59" s="154">
        <f t="shared" si="48"/>
        <v>0</v>
      </c>
      <c r="FU59" s="154">
        <f t="shared" si="48"/>
        <v>0</v>
      </c>
      <c r="FV59" s="154">
        <f t="shared" si="48"/>
        <v>0</v>
      </c>
      <c r="FW59" s="154">
        <f t="shared" si="48"/>
        <v>0</v>
      </c>
      <c r="FX59" s="154">
        <f t="shared" si="48"/>
        <v>0</v>
      </c>
      <c r="FY59" s="154">
        <f t="shared" si="48"/>
        <v>0</v>
      </c>
      <c r="FZ59" s="154">
        <f t="shared" si="48"/>
        <v>0</v>
      </c>
      <c r="GA59" s="154">
        <f t="shared" si="48"/>
        <v>0</v>
      </c>
      <c r="GB59" s="154">
        <f t="shared" si="48"/>
        <v>0</v>
      </c>
      <c r="GC59" s="154">
        <f t="shared" si="48"/>
        <v>0</v>
      </c>
      <c r="GD59" s="154">
        <f t="shared" si="48"/>
        <v>0</v>
      </c>
      <c r="GE59" s="154">
        <f t="shared" si="48"/>
        <v>0</v>
      </c>
      <c r="GF59" s="154">
        <f t="shared" si="48"/>
        <v>0</v>
      </c>
      <c r="GG59" s="154">
        <f t="shared" si="48"/>
        <v>0</v>
      </c>
      <c r="GH59" s="154">
        <f t="shared" si="48"/>
        <v>0</v>
      </c>
      <c r="GI59" s="154">
        <f t="shared" si="48"/>
        <v>0</v>
      </c>
      <c r="GJ59" s="154">
        <f t="shared" si="48"/>
        <v>0</v>
      </c>
      <c r="GK59" s="154">
        <f t="shared" si="48"/>
        <v>0</v>
      </c>
      <c r="GL59" s="154">
        <f t="shared" si="48"/>
        <v>0</v>
      </c>
      <c r="GM59" s="154">
        <f t="shared" si="48"/>
        <v>0</v>
      </c>
      <c r="GN59" s="154">
        <f t="shared" si="48"/>
        <v>0</v>
      </c>
      <c r="GO59" s="154">
        <f t="shared" si="48"/>
        <v>0</v>
      </c>
      <c r="GP59" s="154">
        <f t="shared" si="48"/>
        <v>0</v>
      </c>
      <c r="GQ59" s="154">
        <f t="shared" si="48"/>
        <v>0</v>
      </c>
      <c r="GR59" s="154">
        <f t="shared" si="48"/>
        <v>0</v>
      </c>
      <c r="GS59" s="154">
        <f t="shared" si="48"/>
        <v>0</v>
      </c>
      <c r="GT59" s="154">
        <f t="shared" si="48"/>
        <v>0</v>
      </c>
      <c r="GU59" s="154">
        <f t="shared" si="46"/>
        <v>0</v>
      </c>
      <c r="GV59" s="154">
        <f t="shared" si="46"/>
        <v>0</v>
      </c>
      <c r="GW59" s="154">
        <f t="shared" si="46"/>
        <v>0</v>
      </c>
      <c r="GX59" s="154">
        <f t="shared" si="46"/>
        <v>0</v>
      </c>
      <c r="GY59" s="154">
        <f t="shared" si="46"/>
        <v>0</v>
      </c>
      <c r="GZ59" s="154">
        <f t="shared" si="46"/>
        <v>0</v>
      </c>
      <c r="HA59" s="154">
        <f t="shared" si="46"/>
        <v>0</v>
      </c>
      <c r="HB59" s="154">
        <f t="shared" si="46"/>
        <v>0</v>
      </c>
      <c r="HC59" s="154">
        <f t="shared" si="46"/>
        <v>0</v>
      </c>
      <c r="HD59" s="154">
        <f t="shared" si="46"/>
        <v>0</v>
      </c>
      <c r="HE59" s="154">
        <f t="shared" si="46"/>
        <v>0</v>
      </c>
      <c r="HF59" s="154">
        <f t="shared" si="46"/>
        <v>0</v>
      </c>
      <c r="HG59" s="154">
        <f t="shared" si="46"/>
        <v>0</v>
      </c>
      <c r="HH59" s="154">
        <f t="shared" si="46"/>
        <v>0</v>
      </c>
      <c r="HI59" s="154">
        <f t="shared" si="46"/>
        <v>0</v>
      </c>
      <c r="HJ59" s="154">
        <f t="shared" si="46"/>
        <v>0</v>
      </c>
      <c r="HK59" s="154">
        <f t="shared" si="46"/>
        <v>0</v>
      </c>
      <c r="HL59" s="154">
        <f t="shared" si="46"/>
        <v>0</v>
      </c>
      <c r="HM59" s="154">
        <f t="shared" si="46"/>
        <v>0</v>
      </c>
      <c r="HN59" s="154">
        <f t="shared" si="46"/>
        <v>0</v>
      </c>
      <c r="HO59" s="154">
        <f t="shared" si="46"/>
        <v>0</v>
      </c>
      <c r="HP59" s="154">
        <f t="shared" si="46"/>
        <v>0</v>
      </c>
      <c r="HQ59" s="154">
        <f t="shared" si="46"/>
        <v>0</v>
      </c>
      <c r="HR59" s="154">
        <f t="shared" si="46"/>
        <v>0.33333333333333331</v>
      </c>
      <c r="HS59" s="154">
        <f t="shared" si="46"/>
        <v>0.33333333333333331</v>
      </c>
      <c r="HT59" s="154">
        <f t="shared" si="46"/>
        <v>0.33333333333333331</v>
      </c>
      <c r="HU59" s="154">
        <f t="shared" si="46"/>
        <v>0.33333333333333331</v>
      </c>
      <c r="HV59" s="154">
        <f t="shared" si="46"/>
        <v>0.33333333333333331</v>
      </c>
      <c r="HW59" s="154">
        <f t="shared" si="46"/>
        <v>0.33333333333333331</v>
      </c>
      <c r="HX59" s="154">
        <f t="shared" si="46"/>
        <v>0.33333333333333331</v>
      </c>
      <c r="HY59" s="154">
        <f t="shared" si="46"/>
        <v>0.33333333333333331</v>
      </c>
      <c r="HZ59" s="154">
        <f t="shared" si="46"/>
        <v>0.33333333333333331</v>
      </c>
      <c r="IA59" s="154">
        <f t="shared" si="46"/>
        <v>0.33333333333333331</v>
      </c>
      <c r="IB59" s="154">
        <f t="shared" si="46"/>
        <v>0.33333333333333331</v>
      </c>
      <c r="IC59" s="154">
        <f t="shared" si="46"/>
        <v>0.33333333333333331</v>
      </c>
      <c r="ID59" s="154">
        <f t="shared" si="46"/>
        <v>0.33333333333333331</v>
      </c>
      <c r="IE59" s="154">
        <f t="shared" si="46"/>
        <v>0.33333333333333331</v>
      </c>
      <c r="IF59" s="154">
        <f t="shared" si="46"/>
        <v>0.33333333333333331</v>
      </c>
      <c r="IG59" s="154">
        <f t="shared" si="46"/>
        <v>0.33333333333333331</v>
      </c>
      <c r="IH59" s="154">
        <f t="shared" si="46"/>
        <v>0.33333333333333331</v>
      </c>
      <c r="II59" s="154">
        <f t="shared" si="46"/>
        <v>0.33333333333333331</v>
      </c>
      <c r="IJ59" s="154">
        <f t="shared" si="46"/>
        <v>0.33333333333333331</v>
      </c>
      <c r="IK59" s="154">
        <f t="shared" si="46"/>
        <v>0</v>
      </c>
      <c r="IL59" s="154">
        <f t="shared" si="46"/>
        <v>0</v>
      </c>
      <c r="IM59" s="154">
        <f t="shared" si="46"/>
        <v>0</v>
      </c>
      <c r="IN59" s="154">
        <f t="shared" si="46"/>
        <v>0</v>
      </c>
      <c r="IO59" s="154">
        <f t="shared" si="46"/>
        <v>0</v>
      </c>
      <c r="IP59" s="154">
        <f t="shared" si="46"/>
        <v>0</v>
      </c>
      <c r="IQ59" s="154">
        <f t="shared" si="46"/>
        <v>0</v>
      </c>
      <c r="IR59" s="154">
        <f t="shared" si="46"/>
        <v>0</v>
      </c>
      <c r="IS59" s="154">
        <f t="shared" si="46"/>
        <v>0</v>
      </c>
      <c r="IT59" s="154">
        <f t="shared" si="46"/>
        <v>0</v>
      </c>
      <c r="IU59" s="154">
        <f t="shared" si="46"/>
        <v>0</v>
      </c>
      <c r="IV59" s="154">
        <f t="shared" si="46"/>
        <v>0</v>
      </c>
      <c r="IW59" s="154">
        <f t="shared" si="46"/>
        <v>0</v>
      </c>
      <c r="IX59" s="154">
        <f t="shared" si="46"/>
        <v>0</v>
      </c>
      <c r="IY59" s="154">
        <f t="shared" si="46"/>
        <v>0</v>
      </c>
      <c r="IZ59" s="154">
        <f t="shared" si="46"/>
        <v>0</v>
      </c>
      <c r="JA59" s="154">
        <f t="shared" si="46"/>
        <v>0</v>
      </c>
      <c r="JB59" s="154">
        <f t="shared" si="46"/>
        <v>0</v>
      </c>
      <c r="JC59" s="154">
        <f t="shared" si="46"/>
        <v>0</v>
      </c>
      <c r="JD59" s="154">
        <f t="shared" si="46"/>
        <v>0</v>
      </c>
      <c r="JE59" s="154">
        <f t="shared" si="46"/>
        <v>0</v>
      </c>
      <c r="JF59" s="154">
        <f t="shared" si="44"/>
        <v>0</v>
      </c>
      <c r="JG59" s="154">
        <f t="shared" si="44"/>
        <v>0</v>
      </c>
      <c r="JH59" s="154">
        <f t="shared" si="44"/>
        <v>0</v>
      </c>
      <c r="JI59" s="154">
        <f t="shared" si="42"/>
        <v>0</v>
      </c>
      <c r="JJ59" s="154">
        <f t="shared" ref="JJ59:LU62" si="49">IF(AND(JJ$46&gt;=$G59,JJ$46&lt;=$H59),$D59,0)</f>
        <v>0</v>
      </c>
      <c r="JK59" s="154">
        <f t="shared" si="49"/>
        <v>0</v>
      </c>
      <c r="JL59" s="154">
        <f t="shared" si="49"/>
        <v>0</v>
      </c>
      <c r="JM59" s="154">
        <f t="shared" si="49"/>
        <v>0</v>
      </c>
      <c r="JN59" s="154">
        <f t="shared" si="49"/>
        <v>0</v>
      </c>
      <c r="JO59" s="154">
        <f t="shared" si="49"/>
        <v>0</v>
      </c>
      <c r="JP59" s="154">
        <f t="shared" si="49"/>
        <v>0</v>
      </c>
      <c r="JQ59" s="154">
        <f t="shared" si="49"/>
        <v>0</v>
      </c>
      <c r="JR59" s="154">
        <f t="shared" si="49"/>
        <v>0</v>
      </c>
      <c r="JS59" s="154">
        <f t="shared" si="49"/>
        <v>0</v>
      </c>
      <c r="JT59" s="154">
        <f t="shared" si="49"/>
        <v>0</v>
      </c>
      <c r="JU59" s="154">
        <f t="shared" si="49"/>
        <v>0</v>
      </c>
      <c r="JV59" s="154">
        <f t="shared" si="49"/>
        <v>0</v>
      </c>
      <c r="JW59" s="154">
        <f t="shared" si="49"/>
        <v>0</v>
      </c>
      <c r="JX59" s="154">
        <f t="shared" si="49"/>
        <v>0</v>
      </c>
      <c r="JY59" s="154">
        <f t="shared" si="49"/>
        <v>0</v>
      </c>
      <c r="JZ59" s="154">
        <f t="shared" si="49"/>
        <v>0</v>
      </c>
      <c r="KA59" s="154">
        <f t="shared" si="49"/>
        <v>0</v>
      </c>
      <c r="KB59" s="154">
        <f t="shared" si="49"/>
        <v>0</v>
      </c>
      <c r="KC59" s="154">
        <f t="shared" si="49"/>
        <v>0</v>
      </c>
      <c r="KD59" s="154">
        <f t="shared" si="49"/>
        <v>0</v>
      </c>
      <c r="KE59" s="154">
        <f t="shared" si="49"/>
        <v>0</v>
      </c>
      <c r="KF59" s="154">
        <f t="shared" si="49"/>
        <v>0</v>
      </c>
      <c r="KG59" s="154">
        <f t="shared" si="49"/>
        <v>0</v>
      </c>
      <c r="KH59" s="154">
        <f t="shared" si="49"/>
        <v>0</v>
      </c>
      <c r="KI59" s="154">
        <f t="shared" si="49"/>
        <v>0</v>
      </c>
      <c r="KJ59" s="154">
        <f t="shared" si="49"/>
        <v>0</v>
      </c>
      <c r="KK59" s="154">
        <f t="shared" si="49"/>
        <v>0</v>
      </c>
      <c r="KL59" s="154">
        <f t="shared" si="49"/>
        <v>0</v>
      </c>
      <c r="KM59" s="154">
        <f t="shared" si="49"/>
        <v>0</v>
      </c>
      <c r="KN59" s="154">
        <f t="shared" si="49"/>
        <v>0</v>
      </c>
      <c r="KO59" s="154">
        <f t="shared" si="49"/>
        <v>0</v>
      </c>
      <c r="KP59" s="154">
        <f t="shared" si="49"/>
        <v>0</v>
      </c>
      <c r="KQ59" s="154">
        <f t="shared" si="49"/>
        <v>0</v>
      </c>
      <c r="KR59" s="154">
        <f t="shared" si="49"/>
        <v>0</v>
      </c>
      <c r="KS59" s="154">
        <f t="shared" si="49"/>
        <v>0</v>
      </c>
      <c r="KT59" s="154">
        <f t="shared" si="49"/>
        <v>0</v>
      </c>
      <c r="KU59" s="154">
        <f t="shared" si="49"/>
        <v>0</v>
      </c>
      <c r="KV59" s="154">
        <f t="shared" si="49"/>
        <v>0</v>
      </c>
      <c r="KW59" s="154">
        <f t="shared" si="49"/>
        <v>0</v>
      </c>
      <c r="KX59" s="154">
        <f t="shared" si="49"/>
        <v>0</v>
      </c>
      <c r="KY59" s="154">
        <f t="shared" si="49"/>
        <v>0</v>
      </c>
      <c r="KZ59" s="154">
        <f t="shared" si="49"/>
        <v>0</v>
      </c>
      <c r="LA59" s="154">
        <f t="shared" si="49"/>
        <v>0</v>
      </c>
      <c r="LB59" s="154">
        <f t="shared" si="49"/>
        <v>0</v>
      </c>
      <c r="LC59" s="154">
        <f t="shared" si="49"/>
        <v>0</v>
      </c>
      <c r="LD59" s="154">
        <f t="shared" si="49"/>
        <v>0</v>
      </c>
      <c r="LE59" s="154">
        <f t="shared" si="49"/>
        <v>0</v>
      </c>
      <c r="LF59" s="154">
        <f t="shared" si="49"/>
        <v>0</v>
      </c>
      <c r="LG59" s="154">
        <f t="shared" si="49"/>
        <v>0</v>
      </c>
      <c r="LH59" s="154">
        <f t="shared" si="49"/>
        <v>0</v>
      </c>
      <c r="LI59" s="154">
        <f t="shared" si="49"/>
        <v>0</v>
      </c>
      <c r="LJ59" s="154">
        <f t="shared" si="49"/>
        <v>0</v>
      </c>
      <c r="LK59" s="154">
        <f t="shared" si="49"/>
        <v>0</v>
      </c>
      <c r="LL59" s="154">
        <f t="shared" si="49"/>
        <v>0</v>
      </c>
      <c r="LM59" s="154">
        <f t="shared" si="49"/>
        <v>0</v>
      </c>
      <c r="LN59" s="154">
        <f t="shared" si="49"/>
        <v>0</v>
      </c>
      <c r="LO59" s="154">
        <f t="shared" si="49"/>
        <v>0</v>
      </c>
      <c r="LP59" s="154">
        <f t="shared" si="49"/>
        <v>0</v>
      </c>
      <c r="LQ59" s="154">
        <f t="shared" si="49"/>
        <v>0</v>
      </c>
      <c r="LR59" s="154">
        <f t="shared" si="49"/>
        <v>0</v>
      </c>
      <c r="LS59" s="154">
        <f t="shared" si="49"/>
        <v>0</v>
      </c>
      <c r="LT59" s="154">
        <f t="shared" si="49"/>
        <v>0</v>
      </c>
      <c r="LU59" s="154">
        <f t="shared" si="49"/>
        <v>0</v>
      </c>
      <c r="LV59" s="154">
        <f t="shared" si="47"/>
        <v>0</v>
      </c>
      <c r="LW59" s="154">
        <f t="shared" si="47"/>
        <v>0</v>
      </c>
      <c r="LX59" s="154">
        <f t="shared" si="40"/>
        <v>0</v>
      </c>
      <c r="LY59" s="154">
        <f t="shared" si="40"/>
        <v>0</v>
      </c>
      <c r="LZ59" s="154">
        <f t="shared" si="40"/>
        <v>0</v>
      </c>
      <c r="MA59" s="154">
        <f t="shared" si="40"/>
        <v>0</v>
      </c>
      <c r="MB59" s="154">
        <f t="shared" si="40"/>
        <v>0</v>
      </c>
      <c r="MC59" s="154">
        <f t="shared" si="40"/>
        <v>0</v>
      </c>
      <c r="MD59" s="154">
        <f t="shared" si="40"/>
        <v>0</v>
      </c>
      <c r="ME59" s="154">
        <f t="shared" si="40"/>
        <v>0</v>
      </c>
      <c r="MF59" s="154">
        <f t="shared" si="40"/>
        <v>0</v>
      </c>
      <c r="MG59" s="154">
        <f t="shared" si="40"/>
        <v>0</v>
      </c>
      <c r="MH59" s="154">
        <f t="shared" si="40"/>
        <v>0</v>
      </c>
      <c r="MI59" s="154">
        <f t="shared" si="40"/>
        <v>0</v>
      </c>
      <c r="MJ59" s="154">
        <f t="shared" si="40"/>
        <v>0</v>
      </c>
      <c r="MK59" s="154">
        <f t="shared" si="40"/>
        <v>0</v>
      </c>
      <c r="ML59" s="154">
        <f t="shared" si="40"/>
        <v>0</v>
      </c>
      <c r="MM59" s="154">
        <f t="shared" si="40"/>
        <v>0</v>
      </c>
      <c r="MN59" s="154">
        <f t="shared" si="40"/>
        <v>0</v>
      </c>
      <c r="MO59" s="154">
        <f t="shared" si="40"/>
        <v>0</v>
      </c>
      <c r="MP59" s="154">
        <f t="shared" si="40"/>
        <v>0</v>
      </c>
      <c r="MQ59" s="154">
        <f t="shared" si="40"/>
        <v>0</v>
      </c>
      <c r="MR59" s="154">
        <f t="shared" si="40"/>
        <v>0</v>
      </c>
      <c r="MS59" s="154">
        <f t="shared" si="40"/>
        <v>0</v>
      </c>
      <c r="MT59" s="154">
        <f t="shared" si="40"/>
        <v>0</v>
      </c>
      <c r="MU59" s="154">
        <f t="shared" si="40"/>
        <v>0</v>
      </c>
      <c r="MV59" s="154">
        <f t="shared" si="40"/>
        <v>0</v>
      </c>
      <c r="MW59" s="154">
        <f t="shared" si="40"/>
        <v>0</v>
      </c>
      <c r="MX59" s="154">
        <f t="shared" si="40"/>
        <v>0</v>
      </c>
      <c r="MY59" s="154">
        <f t="shared" si="40"/>
        <v>0</v>
      </c>
      <c r="MZ59" s="154">
        <f t="shared" si="40"/>
        <v>0</v>
      </c>
      <c r="NA59" s="154">
        <f t="shared" si="40"/>
        <v>0</v>
      </c>
      <c r="NB59" s="154">
        <f t="shared" si="40"/>
        <v>0</v>
      </c>
      <c r="NC59" s="154">
        <f t="shared" si="40"/>
        <v>0</v>
      </c>
      <c r="ND59" s="154">
        <f t="shared" si="40"/>
        <v>0</v>
      </c>
      <c r="NE59" s="154">
        <f t="shared" si="40"/>
        <v>0</v>
      </c>
      <c r="NF59" s="154">
        <f t="shared" si="40"/>
        <v>0</v>
      </c>
    </row>
    <row r="60" spans="2:370" s="154" customFormat="1" x14ac:dyDescent="0.25">
      <c r="B60" s="154">
        <v>14</v>
      </c>
      <c r="C60" s="154" t="str">
        <f>C30</f>
        <v>Financial Resources and Energy Financial Commitment</v>
      </c>
      <c r="D60" s="156">
        <f>F30</f>
        <v>0.8</v>
      </c>
      <c r="E60" s="154">
        <v>1</v>
      </c>
      <c r="F60" s="154">
        <f t="shared" si="25"/>
        <v>0.05</v>
      </c>
      <c r="G60" s="154">
        <f t="shared" si="26"/>
        <v>234</v>
      </c>
      <c r="H60" s="154">
        <f>360*SUM(F47:F60)</f>
        <v>252.00000000000003</v>
      </c>
      <c r="J60" s="154">
        <f t="shared" si="18"/>
        <v>0</v>
      </c>
      <c r="K60" s="154">
        <f t="shared" si="45"/>
        <v>0</v>
      </c>
      <c r="L60" s="154">
        <f t="shared" si="45"/>
        <v>0</v>
      </c>
      <c r="M60" s="154">
        <f t="shared" si="45"/>
        <v>0</v>
      </c>
      <c r="N60" s="154">
        <f t="shared" si="45"/>
        <v>0</v>
      </c>
      <c r="O60" s="154">
        <f t="shared" si="45"/>
        <v>0</v>
      </c>
      <c r="P60" s="154">
        <f t="shared" si="45"/>
        <v>0</v>
      </c>
      <c r="Q60" s="154">
        <f t="shared" si="45"/>
        <v>0</v>
      </c>
      <c r="R60" s="154">
        <f t="shared" si="45"/>
        <v>0</v>
      </c>
      <c r="S60" s="154">
        <f t="shared" si="45"/>
        <v>0</v>
      </c>
      <c r="T60" s="154">
        <f t="shared" si="45"/>
        <v>0</v>
      </c>
      <c r="U60" s="154">
        <f t="shared" si="45"/>
        <v>0</v>
      </c>
      <c r="V60" s="154">
        <f t="shared" si="45"/>
        <v>0</v>
      </c>
      <c r="W60" s="154">
        <f t="shared" si="45"/>
        <v>0</v>
      </c>
      <c r="X60" s="154">
        <f t="shared" si="45"/>
        <v>0</v>
      </c>
      <c r="Y60" s="154">
        <f t="shared" si="45"/>
        <v>0</v>
      </c>
      <c r="Z60" s="154">
        <f t="shared" si="45"/>
        <v>0</v>
      </c>
      <c r="AA60" s="154">
        <f t="shared" si="45"/>
        <v>0</v>
      </c>
      <c r="AB60" s="154">
        <f t="shared" si="45"/>
        <v>0</v>
      </c>
      <c r="AC60" s="154">
        <f t="shared" si="45"/>
        <v>0</v>
      </c>
      <c r="AD60" s="154">
        <f t="shared" si="45"/>
        <v>0</v>
      </c>
      <c r="AE60" s="154">
        <f t="shared" si="45"/>
        <v>0</v>
      </c>
      <c r="AF60" s="154">
        <f t="shared" si="45"/>
        <v>0</v>
      </c>
      <c r="AG60" s="154">
        <f t="shared" si="45"/>
        <v>0</v>
      </c>
      <c r="AH60" s="154">
        <f t="shared" si="45"/>
        <v>0</v>
      </c>
      <c r="AI60" s="154">
        <f t="shared" si="45"/>
        <v>0</v>
      </c>
      <c r="AJ60" s="154">
        <f t="shared" si="45"/>
        <v>0</v>
      </c>
      <c r="AK60" s="154">
        <f t="shared" si="45"/>
        <v>0</v>
      </c>
      <c r="AL60" s="154">
        <f t="shared" si="45"/>
        <v>0</v>
      </c>
      <c r="AM60" s="154">
        <f t="shared" si="45"/>
        <v>0</v>
      </c>
      <c r="AN60" s="154">
        <f t="shared" si="45"/>
        <v>0</v>
      </c>
      <c r="AO60" s="154">
        <f t="shared" si="45"/>
        <v>0</v>
      </c>
      <c r="AP60" s="154">
        <f t="shared" si="45"/>
        <v>0</v>
      </c>
      <c r="AQ60" s="154">
        <f t="shared" si="45"/>
        <v>0</v>
      </c>
      <c r="AR60" s="154">
        <f t="shared" si="45"/>
        <v>0</v>
      </c>
      <c r="AS60" s="154">
        <f t="shared" si="45"/>
        <v>0</v>
      </c>
      <c r="AT60" s="154">
        <f t="shared" si="45"/>
        <v>0</v>
      </c>
      <c r="AU60" s="154">
        <f t="shared" si="45"/>
        <v>0</v>
      </c>
      <c r="AV60" s="154">
        <f t="shared" si="45"/>
        <v>0</v>
      </c>
      <c r="AW60" s="154">
        <f t="shared" si="45"/>
        <v>0</v>
      </c>
      <c r="AX60" s="154">
        <f t="shared" si="45"/>
        <v>0</v>
      </c>
      <c r="AY60" s="154">
        <f t="shared" si="45"/>
        <v>0</v>
      </c>
      <c r="AZ60" s="154">
        <f t="shared" si="45"/>
        <v>0</v>
      </c>
      <c r="BA60" s="154">
        <f t="shared" si="45"/>
        <v>0</v>
      </c>
      <c r="BB60" s="154">
        <f t="shared" si="45"/>
        <v>0</v>
      </c>
      <c r="BC60" s="154">
        <f t="shared" si="45"/>
        <v>0</v>
      </c>
      <c r="BD60" s="154">
        <f t="shared" si="45"/>
        <v>0</v>
      </c>
      <c r="BE60" s="154">
        <f t="shared" si="45"/>
        <v>0</v>
      </c>
      <c r="BF60" s="154">
        <f t="shared" si="45"/>
        <v>0</v>
      </c>
      <c r="BG60" s="154">
        <f t="shared" si="45"/>
        <v>0</v>
      </c>
      <c r="BH60" s="154">
        <f t="shared" si="45"/>
        <v>0</v>
      </c>
      <c r="BI60" s="154">
        <f t="shared" si="45"/>
        <v>0</v>
      </c>
      <c r="BJ60" s="154">
        <f t="shared" si="45"/>
        <v>0</v>
      </c>
      <c r="BK60" s="154">
        <f t="shared" si="45"/>
        <v>0</v>
      </c>
      <c r="BL60" s="154">
        <f t="shared" si="45"/>
        <v>0</v>
      </c>
      <c r="BM60" s="154">
        <f t="shared" si="45"/>
        <v>0</v>
      </c>
      <c r="BN60" s="154">
        <f t="shared" si="45"/>
        <v>0</v>
      </c>
      <c r="BO60" s="154">
        <f t="shared" si="45"/>
        <v>0</v>
      </c>
      <c r="BP60" s="154">
        <f t="shared" si="45"/>
        <v>0</v>
      </c>
      <c r="BQ60" s="154">
        <f t="shared" si="45"/>
        <v>0</v>
      </c>
      <c r="BR60" s="154">
        <f t="shared" si="45"/>
        <v>0</v>
      </c>
      <c r="BS60" s="154">
        <f t="shared" si="45"/>
        <v>0</v>
      </c>
      <c r="BT60" s="154">
        <f t="shared" si="45"/>
        <v>0</v>
      </c>
      <c r="BU60" s="154">
        <f t="shared" si="45"/>
        <v>0</v>
      </c>
      <c r="BV60" s="154">
        <f t="shared" ref="BV60:EG63" si="50">IF(AND(BV$46&gt;=$G60,BV$46&lt;=$H60),$D60,0)</f>
        <v>0</v>
      </c>
      <c r="BW60" s="154">
        <f t="shared" si="50"/>
        <v>0</v>
      </c>
      <c r="BX60" s="154">
        <f t="shared" si="50"/>
        <v>0</v>
      </c>
      <c r="BY60" s="154">
        <f t="shared" si="50"/>
        <v>0</v>
      </c>
      <c r="BZ60" s="154">
        <f t="shared" si="50"/>
        <v>0</v>
      </c>
      <c r="CA60" s="154">
        <f t="shared" si="50"/>
        <v>0</v>
      </c>
      <c r="CB60" s="154">
        <f t="shared" si="50"/>
        <v>0</v>
      </c>
      <c r="CC60" s="154">
        <f t="shared" si="50"/>
        <v>0</v>
      </c>
      <c r="CD60" s="154">
        <f t="shared" si="50"/>
        <v>0</v>
      </c>
      <c r="CE60" s="154">
        <f t="shared" si="50"/>
        <v>0</v>
      </c>
      <c r="CF60" s="154">
        <f t="shared" si="50"/>
        <v>0</v>
      </c>
      <c r="CG60" s="154">
        <f t="shared" si="50"/>
        <v>0</v>
      </c>
      <c r="CH60" s="154">
        <f t="shared" si="50"/>
        <v>0</v>
      </c>
      <c r="CI60" s="154">
        <f t="shared" si="50"/>
        <v>0</v>
      </c>
      <c r="CJ60" s="154">
        <f t="shared" si="50"/>
        <v>0</v>
      </c>
      <c r="CK60" s="154">
        <f t="shared" si="50"/>
        <v>0</v>
      </c>
      <c r="CL60" s="154">
        <f t="shared" si="50"/>
        <v>0</v>
      </c>
      <c r="CM60" s="154">
        <f t="shared" si="50"/>
        <v>0</v>
      </c>
      <c r="CN60" s="154">
        <f t="shared" si="50"/>
        <v>0</v>
      </c>
      <c r="CO60" s="154">
        <f t="shared" si="50"/>
        <v>0</v>
      </c>
      <c r="CP60" s="154">
        <f t="shared" si="50"/>
        <v>0</v>
      </c>
      <c r="CQ60" s="154">
        <f t="shared" si="50"/>
        <v>0</v>
      </c>
      <c r="CR60" s="154">
        <f t="shared" si="50"/>
        <v>0</v>
      </c>
      <c r="CS60" s="154">
        <f t="shared" si="50"/>
        <v>0</v>
      </c>
      <c r="CT60" s="154">
        <f t="shared" si="50"/>
        <v>0</v>
      </c>
      <c r="CU60" s="154">
        <f t="shared" si="50"/>
        <v>0</v>
      </c>
      <c r="CV60" s="154">
        <f t="shared" si="50"/>
        <v>0</v>
      </c>
      <c r="CW60" s="154">
        <f t="shared" si="50"/>
        <v>0</v>
      </c>
      <c r="CX60" s="154">
        <f t="shared" si="50"/>
        <v>0</v>
      </c>
      <c r="CY60" s="154">
        <f t="shared" si="50"/>
        <v>0</v>
      </c>
      <c r="CZ60" s="154">
        <f t="shared" si="50"/>
        <v>0</v>
      </c>
      <c r="DA60" s="154">
        <f t="shared" si="50"/>
        <v>0</v>
      </c>
      <c r="DB60" s="154">
        <f t="shared" si="50"/>
        <v>0</v>
      </c>
      <c r="DC60" s="154">
        <f t="shared" si="50"/>
        <v>0</v>
      </c>
      <c r="DD60" s="154">
        <f t="shared" si="50"/>
        <v>0</v>
      </c>
      <c r="DE60" s="154">
        <f t="shared" si="50"/>
        <v>0</v>
      </c>
      <c r="DF60" s="154">
        <f t="shared" si="50"/>
        <v>0</v>
      </c>
      <c r="DG60" s="154">
        <f t="shared" si="50"/>
        <v>0</v>
      </c>
      <c r="DH60" s="154">
        <f t="shared" si="50"/>
        <v>0</v>
      </c>
      <c r="DI60" s="154">
        <f t="shared" si="50"/>
        <v>0</v>
      </c>
      <c r="DJ60" s="154">
        <f t="shared" si="50"/>
        <v>0</v>
      </c>
      <c r="DK60" s="154">
        <f t="shared" si="50"/>
        <v>0</v>
      </c>
      <c r="DL60" s="154">
        <f t="shared" si="50"/>
        <v>0</v>
      </c>
      <c r="DM60" s="154">
        <f t="shared" si="50"/>
        <v>0</v>
      </c>
      <c r="DN60" s="154">
        <f t="shared" si="50"/>
        <v>0</v>
      </c>
      <c r="DO60" s="154">
        <f t="shared" si="50"/>
        <v>0</v>
      </c>
      <c r="DP60" s="154">
        <f t="shared" si="50"/>
        <v>0</v>
      </c>
      <c r="DQ60" s="154">
        <f t="shared" si="50"/>
        <v>0</v>
      </c>
      <c r="DR60" s="154">
        <f t="shared" si="50"/>
        <v>0</v>
      </c>
      <c r="DS60" s="154">
        <f t="shared" si="50"/>
        <v>0</v>
      </c>
      <c r="DT60" s="154">
        <f t="shared" si="50"/>
        <v>0</v>
      </c>
      <c r="DU60" s="154">
        <f t="shared" si="50"/>
        <v>0</v>
      </c>
      <c r="DV60" s="154">
        <f t="shared" si="50"/>
        <v>0</v>
      </c>
      <c r="DW60" s="154">
        <f t="shared" si="50"/>
        <v>0</v>
      </c>
      <c r="DX60" s="154">
        <f t="shared" si="50"/>
        <v>0</v>
      </c>
      <c r="DY60" s="154">
        <f t="shared" si="50"/>
        <v>0</v>
      </c>
      <c r="DZ60" s="154">
        <f t="shared" si="50"/>
        <v>0</v>
      </c>
      <c r="EA60" s="154">
        <f t="shared" si="50"/>
        <v>0</v>
      </c>
      <c r="EB60" s="154">
        <f t="shared" si="50"/>
        <v>0</v>
      </c>
      <c r="EC60" s="154">
        <f t="shared" si="50"/>
        <v>0</v>
      </c>
      <c r="ED60" s="154">
        <f t="shared" si="50"/>
        <v>0</v>
      </c>
      <c r="EE60" s="154">
        <f t="shared" si="50"/>
        <v>0</v>
      </c>
      <c r="EF60" s="154">
        <f t="shared" si="50"/>
        <v>0</v>
      </c>
      <c r="EG60" s="154">
        <f t="shared" si="50"/>
        <v>0</v>
      </c>
      <c r="EH60" s="154">
        <f t="shared" si="31"/>
        <v>0</v>
      </c>
      <c r="EI60" s="154">
        <f t="shared" si="48"/>
        <v>0</v>
      </c>
      <c r="EJ60" s="154">
        <f t="shared" si="48"/>
        <v>0</v>
      </c>
      <c r="EK60" s="154">
        <f t="shared" si="48"/>
        <v>0</v>
      </c>
      <c r="EL60" s="154">
        <f t="shared" si="48"/>
        <v>0</v>
      </c>
      <c r="EM60" s="154">
        <f t="shared" si="48"/>
        <v>0</v>
      </c>
      <c r="EN60" s="154">
        <f t="shared" si="48"/>
        <v>0</v>
      </c>
      <c r="EO60" s="154">
        <f t="shared" si="48"/>
        <v>0</v>
      </c>
      <c r="EP60" s="154">
        <f t="shared" si="48"/>
        <v>0</v>
      </c>
      <c r="EQ60" s="154">
        <f t="shared" si="48"/>
        <v>0</v>
      </c>
      <c r="ER60" s="154">
        <f t="shared" si="48"/>
        <v>0</v>
      </c>
      <c r="ES60" s="154">
        <f t="shared" si="48"/>
        <v>0</v>
      </c>
      <c r="ET60" s="154">
        <f t="shared" si="48"/>
        <v>0</v>
      </c>
      <c r="EU60" s="154">
        <f t="shared" si="48"/>
        <v>0</v>
      </c>
      <c r="EV60" s="154">
        <f t="shared" si="48"/>
        <v>0</v>
      </c>
      <c r="EW60" s="154">
        <f t="shared" si="48"/>
        <v>0</v>
      </c>
      <c r="EX60" s="154">
        <f t="shared" si="48"/>
        <v>0</v>
      </c>
      <c r="EY60" s="154">
        <f t="shared" si="48"/>
        <v>0</v>
      </c>
      <c r="EZ60" s="154">
        <f t="shared" si="48"/>
        <v>0</v>
      </c>
      <c r="FA60" s="154">
        <f t="shared" si="48"/>
        <v>0</v>
      </c>
      <c r="FB60" s="154">
        <f t="shared" si="48"/>
        <v>0</v>
      </c>
      <c r="FC60" s="154">
        <f t="shared" si="48"/>
        <v>0</v>
      </c>
      <c r="FD60" s="154">
        <f t="shared" si="48"/>
        <v>0</v>
      </c>
      <c r="FE60" s="154">
        <f t="shared" si="48"/>
        <v>0</v>
      </c>
      <c r="FF60" s="154">
        <f t="shared" si="48"/>
        <v>0</v>
      </c>
      <c r="FG60" s="154">
        <f t="shared" si="48"/>
        <v>0</v>
      </c>
      <c r="FH60" s="154">
        <f t="shared" si="48"/>
        <v>0</v>
      </c>
      <c r="FI60" s="154">
        <f t="shared" si="48"/>
        <v>0</v>
      </c>
      <c r="FJ60" s="154">
        <f t="shared" si="48"/>
        <v>0</v>
      </c>
      <c r="FK60" s="154">
        <f t="shared" si="48"/>
        <v>0</v>
      </c>
      <c r="FL60" s="154">
        <f t="shared" si="48"/>
        <v>0</v>
      </c>
      <c r="FM60" s="154">
        <f t="shared" si="48"/>
        <v>0</v>
      </c>
      <c r="FN60" s="154">
        <f t="shared" si="48"/>
        <v>0</v>
      </c>
      <c r="FO60" s="154">
        <f t="shared" si="48"/>
        <v>0</v>
      </c>
      <c r="FP60" s="154">
        <f t="shared" si="48"/>
        <v>0</v>
      </c>
      <c r="FQ60" s="154">
        <f t="shared" si="48"/>
        <v>0</v>
      </c>
      <c r="FR60" s="154">
        <f t="shared" si="48"/>
        <v>0</v>
      </c>
      <c r="FS60" s="154">
        <f t="shared" si="48"/>
        <v>0</v>
      </c>
      <c r="FT60" s="154">
        <f t="shared" si="48"/>
        <v>0</v>
      </c>
      <c r="FU60" s="154">
        <f t="shared" si="48"/>
        <v>0</v>
      </c>
      <c r="FV60" s="154">
        <f t="shared" si="48"/>
        <v>0</v>
      </c>
      <c r="FW60" s="154">
        <f t="shared" si="48"/>
        <v>0</v>
      </c>
      <c r="FX60" s="154">
        <f t="shared" si="48"/>
        <v>0</v>
      </c>
      <c r="FY60" s="154">
        <f t="shared" si="48"/>
        <v>0</v>
      </c>
      <c r="FZ60" s="154">
        <f t="shared" si="48"/>
        <v>0</v>
      </c>
      <c r="GA60" s="154">
        <f t="shared" si="48"/>
        <v>0</v>
      </c>
      <c r="GB60" s="154">
        <f t="shared" si="48"/>
        <v>0</v>
      </c>
      <c r="GC60" s="154">
        <f t="shared" si="48"/>
        <v>0</v>
      </c>
      <c r="GD60" s="154">
        <f t="shared" si="48"/>
        <v>0</v>
      </c>
      <c r="GE60" s="154">
        <f t="shared" si="48"/>
        <v>0</v>
      </c>
      <c r="GF60" s="154">
        <f t="shared" si="48"/>
        <v>0</v>
      </c>
      <c r="GG60" s="154">
        <f t="shared" si="48"/>
        <v>0</v>
      </c>
      <c r="GH60" s="154">
        <f t="shared" si="48"/>
        <v>0</v>
      </c>
      <c r="GI60" s="154">
        <f t="shared" si="48"/>
        <v>0</v>
      </c>
      <c r="GJ60" s="154">
        <f t="shared" si="48"/>
        <v>0</v>
      </c>
      <c r="GK60" s="154">
        <f t="shared" si="48"/>
        <v>0</v>
      </c>
      <c r="GL60" s="154">
        <f t="shared" si="48"/>
        <v>0</v>
      </c>
      <c r="GM60" s="154">
        <f t="shared" si="48"/>
        <v>0</v>
      </c>
      <c r="GN60" s="154">
        <f t="shared" si="48"/>
        <v>0</v>
      </c>
      <c r="GO60" s="154">
        <f t="shared" si="48"/>
        <v>0</v>
      </c>
      <c r="GP60" s="154">
        <f t="shared" si="48"/>
        <v>0</v>
      </c>
      <c r="GQ60" s="154">
        <f t="shared" si="48"/>
        <v>0</v>
      </c>
      <c r="GR60" s="154">
        <f t="shared" si="48"/>
        <v>0</v>
      </c>
      <c r="GS60" s="154">
        <f t="shared" si="48"/>
        <v>0</v>
      </c>
      <c r="GT60" s="154">
        <f t="shared" si="48"/>
        <v>0</v>
      </c>
      <c r="GU60" s="154">
        <f t="shared" si="46"/>
        <v>0</v>
      </c>
      <c r="GV60" s="154">
        <f t="shared" si="46"/>
        <v>0</v>
      </c>
      <c r="GW60" s="154">
        <f t="shared" si="46"/>
        <v>0</v>
      </c>
      <c r="GX60" s="154">
        <f t="shared" si="46"/>
        <v>0</v>
      </c>
      <c r="GY60" s="154">
        <f t="shared" si="46"/>
        <v>0</v>
      </c>
      <c r="GZ60" s="154">
        <f t="shared" si="46"/>
        <v>0</v>
      </c>
      <c r="HA60" s="154">
        <f t="shared" si="46"/>
        <v>0</v>
      </c>
      <c r="HB60" s="154">
        <f t="shared" si="46"/>
        <v>0</v>
      </c>
      <c r="HC60" s="154">
        <f t="shared" si="46"/>
        <v>0</v>
      </c>
      <c r="HD60" s="154">
        <f t="shared" si="46"/>
        <v>0</v>
      </c>
      <c r="HE60" s="154">
        <f t="shared" si="46"/>
        <v>0</v>
      </c>
      <c r="HF60" s="154">
        <f t="shared" si="46"/>
        <v>0</v>
      </c>
      <c r="HG60" s="154">
        <f t="shared" si="46"/>
        <v>0</v>
      </c>
      <c r="HH60" s="154">
        <f t="shared" si="46"/>
        <v>0</v>
      </c>
      <c r="HI60" s="154">
        <f t="shared" si="46"/>
        <v>0</v>
      </c>
      <c r="HJ60" s="154">
        <f t="shared" si="46"/>
        <v>0</v>
      </c>
      <c r="HK60" s="154">
        <f t="shared" si="46"/>
        <v>0</v>
      </c>
      <c r="HL60" s="154">
        <f t="shared" si="46"/>
        <v>0</v>
      </c>
      <c r="HM60" s="154">
        <f t="shared" si="46"/>
        <v>0</v>
      </c>
      <c r="HN60" s="154">
        <f t="shared" si="46"/>
        <v>0</v>
      </c>
      <c r="HO60" s="154">
        <f t="shared" si="46"/>
        <v>0</v>
      </c>
      <c r="HP60" s="154">
        <f t="shared" si="46"/>
        <v>0</v>
      </c>
      <c r="HQ60" s="154">
        <f t="shared" si="46"/>
        <v>0</v>
      </c>
      <c r="HR60" s="154">
        <f t="shared" si="46"/>
        <v>0</v>
      </c>
      <c r="HS60" s="154">
        <f t="shared" si="46"/>
        <v>0</v>
      </c>
      <c r="HT60" s="154">
        <f t="shared" si="46"/>
        <v>0</v>
      </c>
      <c r="HU60" s="154">
        <f t="shared" si="46"/>
        <v>0</v>
      </c>
      <c r="HV60" s="154">
        <f t="shared" si="46"/>
        <v>0</v>
      </c>
      <c r="HW60" s="154">
        <f t="shared" si="46"/>
        <v>0</v>
      </c>
      <c r="HX60" s="154">
        <f t="shared" si="46"/>
        <v>0</v>
      </c>
      <c r="HY60" s="154">
        <f t="shared" si="46"/>
        <v>0</v>
      </c>
      <c r="HZ60" s="154">
        <f t="shared" si="46"/>
        <v>0</v>
      </c>
      <c r="IA60" s="154">
        <f t="shared" si="46"/>
        <v>0</v>
      </c>
      <c r="IB60" s="154">
        <f t="shared" si="46"/>
        <v>0</v>
      </c>
      <c r="IC60" s="154">
        <f t="shared" si="46"/>
        <v>0</v>
      </c>
      <c r="ID60" s="154">
        <f t="shared" si="46"/>
        <v>0</v>
      </c>
      <c r="IE60" s="154">
        <f t="shared" si="46"/>
        <v>0</v>
      </c>
      <c r="IF60" s="154">
        <f t="shared" si="46"/>
        <v>0</v>
      </c>
      <c r="IG60" s="154">
        <f t="shared" si="46"/>
        <v>0</v>
      </c>
      <c r="IH60" s="154">
        <f t="shared" si="46"/>
        <v>0</v>
      </c>
      <c r="II60" s="154">
        <f t="shared" si="46"/>
        <v>0</v>
      </c>
      <c r="IJ60" s="154">
        <f t="shared" si="46"/>
        <v>0.8</v>
      </c>
      <c r="IK60" s="154">
        <f t="shared" si="46"/>
        <v>0.8</v>
      </c>
      <c r="IL60" s="154">
        <f t="shared" si="46"/>
        <v>0.8</v>
      </c>
      <c r="IM60" s="154">
        <f t="shared" si="46"/>
        <v>0.8</v>
      </c>
      <c r="IN60" s="154">
        <f t="shared" si="46"/>
        <v>0.8</v>
      </c>
      <c r="IO60" s="154">
        <f t="shared" si="46"/>
        <v>0.8</v>
      </c>
      <c r="IP60" s="154">
        <f t="shared" si="46"/>
        <v>0.8</v>
      </c>
      <c r="IQ60" s="154">
        <f t="shared" si="46"/>
        <v>0.8</v>
      </c>
      <c r="IR60" s="154">
        <f t="shared" si="46"/>
        <v>0.8</v>
      </c>
      <c r="IS60" s="154">
        <f t="shared" si="46"/>
        <v>0.8</v>
      </c>
      <c r="IT60" s="154">
        <f t="shared" si="46"/>
        <v>0.8</v>
      </c>
      <c r="IU60" s="154">
        <f t="shared" si="46"/>
        <v>0.8</v>
      </c>
      <c r="IV60" s="154">
        <f t="shared" si="46"/>
        <v>0.8</v>
      </c>
      <c r="IW60" s="154">
        <f t="shared" si="46"/>
        <v>0.8</v>
      </c>
      <c r="IX60" s="154">
        <f t="shared" si="46"/>
        <v>0.8</v>
      </c>
      <c r="IY60" s="154">
        <f t="shared" si="46"/>
        <v>0.8</v>
      </c>
      <c r="IZ60" s="154">
        <f t="shared" si="46"/>
        <v>0.8</v>
      </c>
      <c r="JA60" s="154">
        <f t="shared" si="46"/>
        <v>0.8</v>
      </c>
      <c r="JB60" s="154">
        <f t="shared" si="46"/>
        <v>0.8</v>
      </c>
      <c r="JC60" s="154">
        <f t="shared" si="46"/>
        <v>0</v>
      </c>
      <c r="JD60" s="154">
        <f t="shared" si="46"/>
        <v>0</v>
      </c>
      <c r="JE60" s="154">
        <f t="shared" si="46"/>
        <v>0</v>
      </c>
      <c r="JF60" s="154">
        <f t="shared" si="44"/>
        <v>0</v>
      </c>
      <c r="JG60" s="154">
        <f t="shared" si="44"/>
        <v>0</v>
      </c>
      <c r="JH60" s="154">
        <f t="shared" si="44"/>
        <v>0</v>
      </c>
      <c r="JI60" s="154">
        <f t="shared" si="42"/>
        <v>0</v>
      </c>
      <c r="JJ60" s="154">
        <f t="shared" si="49"/>
        <v>0</v>
      </c>
      <c r="JK60" s="154">
        <f t="shared" si="49"/>
        <v>0</v>
      </c>
      <c r="JL60" s="154">
        <f t="shared" si="49"/>
        <v>0</v>
      </c>
      <c r="JM60" s="154">
        <f t="shared" si="49"/>
        <v>0</v>
      </c>
      <c r="JN60" s="154">
        <f t="shared" si="49"/>
        <v>0</v>
      </c>
      <c r="JO60" s="154">
        <f t="shared" si="49"/>
        <v>0</v>
      </c>
      <c r="JP60" s="154">
        <f t="shared" si="49"/>
        <v>0</v>
      </c>
      <c r="JQ60" s="154">
        <f t="shared" si="49"/>
        <v>0</v>
      </c>
      <c r="JR60" s="154">
        <f t="shared" si="49"/>
        <v>0</v>
      </c>
      <c r="JS60" s="154">
        <f t="shared" si="49"/>
        <v>0</v>
      </c>
      <c r="JT60" s="154">
        <f t="shared" si="49"/>
        <v>0</v>
      </c>
      <c r="JU60" s="154">
        <f t="shared" si="49"/>
        <v>0</v>
      </c>
      <c r="JV60" s="154">
        <f t="shared" si="49"/>
        <v>0</v>
      </c>
      <c r="JW60" s="154">
        <f t="shared" si="49"/>
        <v>0</v>
      </c>
      <c r="JX60" s="154">
        <f t="shared" si="49"/>
        <v>0</v>
      </c>
      <c r="JY60" s="154">
        <f t="shared" si="49"/>
        <v>0</v>
      </c>
      <c r="JZ60" s="154">
        <f t="shared" si="49"/>
        <v>0</v>
      </c>
      <c r="KA60" s="154">
        <f t="shared" si="49"/>
        <v>0</v>
      </c>
      <c r="KB60" s="154">
        <f t="shared" si="49"/>
        <v>0</v>
      </c>
      <c r="KC60" s="154">
        <f t="shared" si="49"/>
        <v>0</v>
      </c>
      <c r="KD60" s="154">
        <f t="shared" si="49"/>
        <v>0</v>
      </c>
      <c r="KE60" s="154">
        <f t="shared" si="49"/>
        <v>0</v>
      </c>
      <c r="KF60" s="154">
        <f t="shared" si="49"/>
        <v>0</v>
      </c>
      <c r="KG60" s="154">
        <f t="shared" si="49"/>
        <v>0</v>
      </c>
      <c r="KH60" s="154">
        <f t="shared" si="49"/>
        <v>0</v>
      </c>
      <c r="KI60" s="154">
        <f t="shared" si="49"/>
        <v>0</v>
      </c>
      <c r="KJ60" s="154">
        <f t="shared" si="49"/>
        <v>0</v>
      </c>
      <c r="KK60" s="154">
        <f t="shared" si="49"/>
        <v>0</v>
      </c>
      <c r="KL60" s="154">
        <f t="shared" si="49"/>
        <v>0</v>
      </c>
      <c r="KM60" s="154">
        <f t="shared" si="49"/>
        <v>0</v>
      </c>
      <c r="KN60" s="154">
        <f t="shared" si="49"/>
        <v>0</v>
      </c>
      <c r="KO60" s="154">
        <f t="shared" si="49"/>
        <v>0</v>
      </c>
      <c r="KP60" s="154">
        <f t="shared" si="49"/>
        <v>0</v>
      </c>
      <c r="KQ60" s="154">
        <f t="shared" si="49"/>
        <v>0</v>
      </c>
      <c r="KR60" s="154">
        <f t="shared" si="49"/>
        <v>0</v>
      </c>
      <c r="KS60" s="154">
        <f t="shared" si="49"/>
        <v>0</v>
      </c>
      <c r="KT60" s="154">
        <f t="shared" si="49"/>
        <v>0</v>
      </c>
      <c r="KU60" s="154">
        <f t="shared" si="49"/>
        <v>0</v>
      </c>
      <c r="KV60" s="154">
        <f t="shared" si="49"/>
        <v>0</v>
      </c>
      <c r="KW60" s="154">
        <f t="shared" si="49"/>
        <v>0</v>
      </c>
      <c r="KX60" s="154">
        <f t="shared" si="49"/>
        <v>0</v>
      </c>
      <c r="KY60" s="154">
        <f t="shared" si="49"/>
        <v>0</v>
      </c>
      <c r="KZ60" s="154">
        <f t="shared" si="49"/>
        <v>0</v>
      </c>
      <c r="LA60" s="154">
        <f t="shared" si="49"/>
        <v>0</v>
      </c>
      <c r="LB60" s="154">
        <f t="shared" si="49"/>
        <v>0</v>
      </c>
      <c r="LC60" s="154">
        <f t="shared" si="49"/>
        <v>0</v>
      </c>
      <c r="LD60" s="154">
        <f t="shared" si="49"/>
        <v>0</v>
      </c>
      <c r="LE60" s="154">
        <f t="shared" si="49"/>
        <v>0</v>
      </c>
      <c r="LF60" s="154">
        <f t="shared" si="49"/>
        <v>0</v>
      </c>
      <c r="LG60" s="154">
        <f t="shared" si="49"/>
        <v>0</v>
      </c>
      <c r="LH60" s="154">
        <f t="shared" si="49"/>
        <v>0</v>
      </c>
      <c r="LI60" s="154">
        <f t="shared" si="49"/>
        <v>0</v>
      </c>
      <c r="LJ60" s="154">
        <f t="shared" si="49"/>
        <v>0</v>
      </c>
      <c r="LK60" s="154">
        <f t="shared" si="49"/>
        <v>0</v>
      </c>
      <c r="LL60" s="154">
        <f t="shared" si="49"/>
        <v>0</v>
      </c>
      <c r="LM60" s="154">
        <f t="shared" si="49"/>
        <v>0</v>
      </c>
      <c r="LN60" s="154">
        <f t="shared" si="49"/>
        <v>0</v>
      </c>
      <c r="LO60" s="154">
        <f t="shared" si="49"/>
        <v>0</v>
      </c>
      <c r="LP60" s="154">
        <f t="shared" si="49"/>
        <v>0</v>
      </c>
      <c r="LQ60" s="154">
        <f t="shared" si="49"/>
        <v>0</v>
      </c>
      <c r="LR60" s="154">
        <f t="shared" si="49"/>
        <v>0</v>
      </c>
      <c r="LS60" s="154">
        <f t="shared" si="49"/>
        <v>0</v>
      </c>
      <c r="LT60" s="154">
        <f t="shared" si="49"/>
        <v>0</v>
      </c>
      <c r="LU60" s="154">
        <f t="shared" si="49"/>
        <v>0</v>
      </c>
      <c r="LV60" s="154">
        <f t="shared" si="47"/>
        <v>0</v>
      </c>
      <c r="LW60" s="154">
        <f t="shared" si="47"/>
        <v>0</v>
      </c>
      <c r="LX60" s="154">
        <f t="shared" si="40"/>
        <v>0</v>
      </c>
      <c r="LY60" s="154">
        <f t="shared" si="40"/>
        <v>0</v>
      </c>
      <c r="LZ60" s="154">
        <f t="shared" si="40"/>
        <v>0</v>
      </c>
      <c r="MA60" s="154">
        <f t="shared" si="40"/>
        <v>0</v>
      </c>
      <c r="MB60" s="154">
        <f t="shared" si="40"/>
        <v>0</v>
      </c>
      <c r="MC60" s="154">
        <f t="shared" si="40"/>
        <v>0</v>
      </c>
      <c r="MD60" s="154">
        <f t="shared" si="40"/>
        <v>0</v>
      </c>
      <c r="ME60" s="154">
        <f t="shared" si="40"/>
        <v>0</v>
      </c>
      <c r="MF60" s="154">
        <f t="shared" si="40"/>
        <v>0</v>
      </c>
      <c r="MG60" s="154">
        <f t="shared" si="40"/>
        <v>0</v>
      </c>
      <c r="MH60" s="154">
        <f t="shared" si="40"/>
        <v>0</v>
      </c>
      <c r="MI60" s="154">
        <f t="shared" si="40"/>
        <v>0</v>
      </c>
      <c r="MJ60" s="154">
        <f t="shared" si="40"/>
        <v>0</v>
      </c>
      <c r="MK60" s="154">
        <f t="shared" si="40"/>
        <v>0</v>
      </c>
      <c r="ML60" s="154">
        <f t="shared" si="40"/>
        <v>0</v>
      </c>
      <c r="MM60" s="154">
        <f t="shared" si="40"/>
        <v>0</v>
      </c>
      <c r="MN60" s="154">
        <f t="shared" si="40"/>
        <v>0</v>
      </c>
      <c r="MO60" s="154">
        <f t="shared" si="40"/>
        <v>0</v>
      </c>
      <c r="MP60" s="154">
        <f t="shared" si="40"/>
        <v>0</v>
      </c>
      <c r="MQ60" s="154">
        <f t="shared" si="40"/>
        <v>0</v>
      </c>
      <c r="MR60" s="154">
        <f t="shared" si="40"/>
        <v>0</v>
      </c>
      <c r="MS60" s="154">
        <f t="shared" si="40"/>
        <v>0</v>
      </c>
      <c r="MT60" s="154">
        <f t="shared" si="40"/>
        <v>0</v>
      </c>
      <c r="MU60" s="154">
        <f t="shared" si="40"/>
        <v>0</v>
      </c>
      <c r="MV60" s="154">
        <f t="shared" si="40"/>
        <v>0</v>
      </c>
      <c r="MW60" s="154">
        <f t="shared" si="40"/>
        <v>0</v>
      </c>
      <c r="MX60" s="154">
        <f t="shared" si="40"/>
        <v>0</v>
      </c>
      <c r="MY60" s="154">
        <f t="shared" si="40"/>
        <v>0</v>
      </c>
      <c r="MZ60" s="154">
        <f t="shared" si="40"/>
        <v>0</v>
      </c>
      <c r="NA60" s="154">
        <f t="shared" si="40"/>
        <v>0</v>
      </c>
      <c r="NB60" s="154">
        <f t="shared" si="40"/>
        <v>0</v>
      </c>
      <c r="NC60" s="154">
        <f t="shared" si="40"/>
        <v>0</v>
      </c>
      <c r="ND60" s="154">
        <f t="shared" si="40"/>
        <v>0</v>
      </c>
      <c r="NE60" s="154">
        <f t="shared" ref="NE60:NF60" si="51">IF(AND(NE$46&gt;=$G60,NE$46&lt;=$H60),$D60,0)</f>
        <v>0</v>
      </c>
      <c r="NF60" s="154">
        <f t="shared" si="51"/>
        <v>0</v>
      </c>
    </row>
    <row r="61" spans="2:370" s="154" customFormat="1" x14ac:dyDescent="0.25">
      <c r="B61" s="154">
        <v>15</v>
      </c>
      <c r="C61" s="154" t="str">
        <f>C31</f>
        <v xml:space="preserve">Human Resources and Inter-Relationships </v>
      </c>
      <c r="D61" s="156">
        <f>F31</f>
        <v>1</v>
      </c>
      <c r="E61" s="154">
        <v>1</v>
      </c>
      <c r="F61" s="154">
        <f t="shared" si="25"/>
        <v>0.05</v>
      </c>
      <c r="G61" s="154">
        <f t="shared" si="26"/>
        <v>252.00000000000003</v>
      </c>
      <c r="H61" s="154">
        <f>360*SUM(F47:F61)</f>
        <v>270.00000000000006</v>
      </c>
      <c r="J61" s="154">
        <f t="shared" si="18"/>
        <v>0</v>
      </c>
      <c r="K61" s="154">
        <f t="shared" ref="K61:BV64" si="52">IF(AND(K$46&gt;=$G61,K$46&lt;=$H61),$D61,0)</f>
        <v>0</v>
      </c>
      <c r="L61" s="154">
        <f t="shared" si="52"/>
        <v>0</v>
      </c>
      <c r="M61" s="154">
        <f t="shared" si="52"/>
        <v>0</v>
      </c>
      <c r="N61" s="154">
        <f t="shared" si="52"/>
        <v>0</v>
      </c>
      <c r="O61" s="154">
        <f t="shared" si="52"/>
        <v>0</v>
      </c>
      <c r="P61" s="154">
        <f t="shared" si="52"/>
        <v>0</v>
      </c>
      <c r="Q61" s="154">
        <f t="shared" si="52"/>
        <v>0</v>
      </c>
      <c r="R61" s="154">
        <f t="shared" si="52"/>
        <v>0</v>
      </c>
      <c r="S61" s="154">
        <f t="shared" si="52"/>
        <v>0</v>
      </c>
      <c r="T61" s="154">
        <f t="shared" si="52"/>
        <v>0</v>
      </c>
      <c r="U61" s="154">
        <f t="shared" si="52"/>
        <v>0</v>
      </c>
      <c r="V61" s="154">
        <f t="shared" si="52"/>
        <v>0</v>
      </c>
      <c r="W61" s="154">
        <f t="shared" si="52"/>
        <v>0</v>
      </c>
      <c r="X61" s="154">
        <f t="shared" si="52"/>
        <v>0</v>
      </c>
      <c r="Y61" s="154">
        <f t="shared" si="52"/>
        <v>0</v>
      </c>
      <c r="Z61" s="154">
        <f t="shared" si="52"/>
        <v>0</v>
      </c>
      <c r="AA61" s="154">
        <f t="shared" si="52"/>
        <v>0</v>
      </c>
      <c r="AB61" s="154">
        <f t="shared" si="52"/>
        <v>0</v>
      </c>
      <c r="AC61" s="154">
        <f t="shared" si="52"/>
        <v>0</v>
      </c>
      <c r="AD61" s="154">
        <f t="shared" si="52"/>
        <v>0</v>
      </c>
      <c r="AE61" s="154">
        <f t="shared" si="52"/>
        <v>0</v>
      </c>
      <c r="AF61" s="154">
        <f t="shared" si="52"/>
        <v>0</v>
      </c>
      <c r="AG61" s="154">
        <f t="shared" si="52"/>
        <v>0</v>
      </c>
      <c r="AH61" s="154">
        <f t="shared" si="52"/>
        <v>0</v>
      </c>
      <c r="AI61" s="154">
        <f t="shared" si="52"/>
        <v>0</v>
      </c>
      <c r="AJ61" s="154">
        <f t="shared" si="52"/>
        <v>0</v>
      </c>
      <c r="AK61" s="154">
        <f t="shared" si="52"/>
        <v>0</v>
      </c>
      <c r="AL61" s="154">
        <f t="shared" si="52"/>
        <v>0</v>
      </c>
      <c r="AM61" s="154">
        <f t="shared" si="52"/>
        <v>0</v>
      </c>
      <c r="AN61" s="154">
        <f t="shared" si="52"/>
        <v>0</v>
      </c>
      <c r="AO61" s="154">
        <f t="shared" si="52"/>
        <v>0</v>
      </c>
      <c r="AP61" s="154">
        <f t="shared" si="52"/>
        <v>0</v>
      </c>
      <c r="AQ61" s="154">
        <f t="shared" si="52"/>
        <v>0</v>
      </c>
      <c r="AR61" s="154">
        <f t="shared" si="52"/>
        <v>0</v>
      </c>
      <c r="AS61" s="154">
        <f t="shared" si="52"/>
        <v>0</v>
      </c>
      <c r="AT61" s="154">
        <f t="shared" si="52"/>
        <v>0</v>
      </c>
      <c r="AU61" s="154">
        <f t="shared" si="52"/>
        <v>0</v>
      </c>
      <c r="AV61" s="154">
        <f t="shared" si="52"/>
        <v>0</v>
      </c>
      <c r="AW61" s="154">
        <f t="shared" si="52"/>
        <v>0</v>
      </c>
      <c r="AX61" s="154">
        <f t="shared" si="52"/>
        <v>0</v>
      </c>
      <c r="AY61" s="154">
        <f t="shared" si="52"/>
        <v>0</v>
      </c>
      <c r="AZ61" s="154">
        <f t="shared" si="52"/>
        <v>0</v>
      </c>
      <c r="BA61" s="154">
        <f t="shared" si="52"/>
        <v>0</v>
      </c>
      <c r="BB61" s="154">
        <f t="shared" si="52"/>
        <v>0</v>
      </c>
      <c r="BC61" s="154">
        <f t="shared" si="52"/>
        <v>0</v>
      </c>
      <c r="BD61" s="154">
        <f t="shared" si="52"/>
        <v>0</v>
      </c>
      <c r="BE61" s="154">
        <f t="shared" si="52"/>
        <v>0</v>
      </c>
      <c r="BF61" s="154">
        <f t="shared" si="52"/>
        <v>0</v>
      </c>
      <c r="BG61" s="154">
        <f t="shared" si="52"/>
        <v>0</v>
      </c>
      <c r="BH61" s="154">
        <f t="shared" si="52"/>
        <v>0</v>
      </c>
      <c r="BI61" s="154">
        <f t="shared" si="52"/>
        <v>0</v>
      </c>
      <c r="BJ61" s="154">
        <f t="shared" si="52"/>
        <v>0</v>
      </c>
      <c r="BK61" s="154">
        <f t="shared" si="52"/>
        <v>0</v>
      </c>
      <c r="BL61" s="154">
        <f t="shared" si="52"/>
        <v>0</v>
      </c>
      <c r="BM61" s="154">
        <f t="shared" si="52"/>
        <v>0</v>
      </c>
      <c r="BN61" s="154">
        <f t="shared" si="52"/>
        <v>0</v>
      </c>
      <c r="BO61" s="154">
        <f t="shared" si="52"/>
        <v>0</v>
      </c>
      <c r="BP61" s="154">
        <f t="shared" si="52"/>
        <v>0</v>
      </c>
      <c r="BQ61" s="154">
        <f t="shared" si="52"/>
        <v>0</v>
      </c>
      <c r="BR61" s="154">
        <f t="shared" si="52"/>
        <v>0</v>
      </c>
      <c r="BS61" s="154">
        <f t="shared" si="52"/>
        <v>0</v>
      </c>
      <c r="BT61" s="154">
        <f t="shared" si="52"/>
        <v>0</v>
      </c>
      <c r="BU61" s="154">
        <f t="shared" si="52"/>
        <v>0</v>
      </c>
      <c r="BV61" s="154">
        <f t="shared" si="52"/>
        <v>0</v>
      </c>
      <c r="BW61" s="154">
        <f t="shared" si="50"/>
        <v>0</v>
      </c>
      <c r="BX61" s="154">
        <f t="shared" si="50"/>
        <v>0</v>
      </c>
      <c r="BY61" s="154">
        <f t="shared" si="50"/>
        <v>0</v>
      </c>
      <c r="BZ61" s="154">
        <f t="shared" si="50"/>
        <v>0</v>
      </c>
      <c r="CA61" s="154">
        <f t="shared" si="50"/>
        <v>0</v>
      </c>
      <c r="CB61" s="154">
        <f t="shared" si="50"/>
        <v>0</v>
      </c>
      <c r="CC61" s="154">
        <f t="shared" si="50"/>
        <v>0</v>
      </c>
      <c r="CD61" s="154">
        <f t="shared" si="50"/>
        <v>0</v>
      </c>
      <c r="CE61" s="154">
        <f t="shared" si="50"/>
        <v>0</v>
      </c>
      <c r="CF61" s="154">
        <f t="shared" si="50"/>
        <v>0</v>
      </c>
      <c r="CG61" s="154">
        <f t="shared" si="50"/>
        <v>0</v>
      </c>
      <c r="CH61" s="154">
        <f t="shared" si="50"/>
        <v>0</v>
      </c>
      <c r="CI61" s="154">
        <f t="shared" si="50"/>
        <v>0</v>
      </c>
      <c r="CJ61" s="154">
        <f t="shared" si="50"/>
        <v>0</v>
      </c>
      <c r="CK61" s="154">
        <f t="shared" si="50"/>
        <v>0</v>
      </c>
      <c r="CL61" s="154">
        <f t="shared" si="50"/>
        <v>0</v>
      </c>
      <c r="CM61" s="154">
        <f t="shared" si="50"/>
        <v>0</v>
      </c>
      <c r="CN61" s="154">
        <f t="shared" si="50"/>
        <v>0</v>
      </c>
      <c r="CO61" s="154">
        <f t="shared" si="50"/>
        <v>0</v>
      </c>
      <c r="CP61" s="154">
        <f t="shared" si="50"/>
        <v>0</v>
      </c>
      <c r="CQ61" s="154">
        <f t="shared" si="50"/>
        <v>0</v>
      </c>
      <c r="CR61" s="154">
        <f t="shared" si="50"/>
        <v>0</v>
      </c>
      <c r="CS61" s="154">
        <f t="shared" si="50"/>
        <v>0</v>
      </c>
      <c r="CT61" s="154">
        <f t="shared" si="50"/>
        <v>0</v>
      </c>
      <c r="CU61" s="154">
        <f t="shared" si="50"/>
        <v>0</v>
      </c>
      <c r="CV61" s="154">
        <f t="shared" si="50"/>
        <v>0</v>
      </c>
      <c r="CW61" s="154">
        <f t="shared" si="50"/>
        <v>0</v>
      </c>
      <c r="CX61" s="154">
        <f t="shared" si="50"/>
        <v>0</v>
      </c>
      <c r="CY61" s="154">
        <f t="shared" si="50"/>
        <v>0</v>
      </c>
      <c r="CZ61" s="154">
        <f t="shared" si="50"/>
        <v>0</v>
      </c>
      <c r="DA61" s="154">
        <f t="shared" si="50"/>
        <v>0</v>
      </c>
      <c r="DB61" s="154">
        <f t="shared" si="50"/>
        <v>0</v>
      </c>
      <c r="DC61" s="154">
        <f t="shared" si="50"/>
        <v>0</v>
      </c>
      <c r="DD61" s="154">
        <f t="shared" si="50"/>
        <v>0</v>
      </c>
      <c r="DE61" s="154">
        <f t="shared" si="50"/>
        <v>0</v>
      </c>
      <c r="DF61" s="154">
        <f t="shared" si="50"/>
        <v>0</v>
      </c>
      <c r="DG61" s="154">
        <f t="shared" si="50"/>
        <v>0</v>
      </c>
      <c r="DH61" s="154">
        <f t="shared" si="50"/>
        <v>0</v>
      </c>
      <c r="DI61" s="154">
        <f t="shared" si="50"/>
        <v>0</v>
      </c>
      <c r="DJ61" s="154">
        <f t="shared" si="50"/>
        <v>0</v>
      </c>
      <c r="DK61" s="154">
        <f t="shared" si="50"/>
        <v>0</v>
      </c>
      <c r="DL61" s="154">
        <f t="shared" si="50"/>
        <v>0</v>
      </c>
      <c r="DM61" s="154">
        <f t="shared" si="50"/>
        <v>0</v>
      </c>
      <c r="DN61" s="154">
        <f t="shared" si="50"/>
        <v>0</v>
      </c>
      <c r="DO61" s="154">
        <f t="shared" si="50"/>
        <v>0</v>
      </c>
      <c r="DP61" s="154">
        <f t="shared" si="50"/>
        <v>0</v>
      </c>
      <c r="DQ61" s="154">
        <f t="shared" si="50"/>
        <v>0</v>
      </c>
      <c r="DR61" s="154">
        <f t="shared" si="50"/>
        <v>0</v>
      </c>
      <c r="DS61" s="154">
        <f t="shared" si="50"/>
        <v>0</v>
      </c>
      <c r="DT61" s="154">
        <f t="shared" si="50"/>
        <v>0</v>
      </c>
      <c r="DU61" s="154">
        <f t="shared" si="50"/>
        <v>0</v>
      </c>
      <c r="DV61" s="154">
        <f t="shared" si="50"/>
        <v>0</v>
      </c>
      <c r="DW61" s="154">
        <f t="shared" si="50"/>
        <v>0</v>
      </c>
      <c r="DX61" s="154">
        <f t="shared" si="50"/>
        <v>0</v>
      </c>
      <c r="DY61" s="154">
        <f t="shared" si="50"/>
        <v>0</v>
      </c>
      <c r="DZ61" s="154">
        <f t="shared" si="50"/>
        <v>0</v>
      </c>
      <c r="EA61" s="154">
        <f t="shared" si="50"/>
        <v>0</v>
      </c>
      <c r="EB61" s="154">
        <f t="shared" si="50"/>
        <v>0</v>
      </c>
      <c r="EC61" s="154">
        <f t="shared" si="50"/>
        <v>0</v>
      </c>
      <c r="ED61" s="154">
        <f t="shared" si="50"/>
        <v>0</v>
      </c>
      <c r="EE61" s="154">
        <f t="shared" si="50"/>
        <v>0</v>
      </c>
      <c r="EF61" s="154">
        <f t="shared" si="50"/>
        <v>0</v>
      </c>
      <c r="EG61" s="154">
        <f t="shared" si="50"/>
        <v>0</v>
      </c>
      <c r="EH61" s="154">
        <f t="shared" si="31"/>
        <v>0</v>
      </c>
      <c r="EI61" s="154">
        <f t="shared" si="48"/>
        <v>0</v>
      </c>
      <c r="EJ61" s="154">
        <f t="shared" si="48"/>
        <v>0</v>
      </c>
      <c r="EK61" s="154">
        <f t="shared" si="48"/>
        <v>0</v>
      </c>
      <c r="EL61" s="154">
        <f t="shared" si="48"/>
        <v>0</v>
      </c>
      <c r="EM61" s="154">
        <f t="shared" si="48"/>
        <v>0</v>
      </c>
      <c r="EN61" s="154">
        <f t="shared" si="48"/>
        <v>0</v>
      </c>
      <c r="EO61" s="154">
        <f t="shared" si="48"/>
        <v>0</v>
      </c>
      <c r="EP61" s="154">
        <f t="shared" si="48"/>
        <v>0</v>
      </c>
      <c r="EQ61" s="154">
        <f t="shared" si="48"/>
        <v>0</v>
      </c>
      <c r="ER61" s="154">
        <f t="shared" si="48"/>
        <v>0</v>
      </c>
      <c r="ES61" s="154">
        <f t="shared" si="48"/>
        <v>0</v>
      </c>
      <c r="ET61" s="154">
        <f t="shared" si="48"/>
        <v>0</v>
      </c>
      <c r="EU61" s="154">
        <f t="shared" si="48"/>
        <v>0</v>
      </c>
      <c r="EV61" s="154">
        <f t="shared" si="48"/>
        <v>0</v>
      </c>
      <c r="EW61" s="154">
        <f t="shared" si="48"/>
        <v>0</v>
      </c>
      <c r="EX61" s="154">
        <f t="shared" si="48"/>
        <v>0</v>
      </c>
      <c r="EY61" s="154">
        <f t="shared" si="48"/>
        <v>0</v>
      </c>
      <c r="EZ61" s="154">
        <f t="shared" si="48"/>
        <v>0</v>
      </c>
      <c r="FA61" s="154">
        <f t="shared" si="48"/>
        <v>0</v>
      </c>
      <c r="FB61" s="154">
        <f t="shared" si="48"/>
        <v>0</v>
      </c>
      <c r="FC61" s="154">
        <f t="shared" si="48"/>
        <v>0</v>
      </c>
      <c r="FD61" s="154">
        <f t="shared" si="48"/>
        <v>0</v>
      </c>
      <c r="FE61" s="154">
        <f t="shared" si="48"/>
        <v>0</v>
      </c>
      <c r="FF61" s="154">
        <f t="shared" si="48"/>
        <v>0</v>
      </c>
      <c r="FG61" s="154">
        <f t="shared" si="48"/>
        <v>0</v>
      </c>
      <c r="FH61" s="154">
        <f t="shared" si="48"/>
        <v>0</v>
      </c>
      <c r="FI61" s="154">
        <f t="shared" si="48"/>
        <v>0</v>
      </c>
      <c r="FJ61" s="154">
        <f t="shared" si="48"/>
        <v>0</v>
      </c>
      <c r="FK61" s="154">
        <f t="shared" si="48"/>
        <v>0</v>
      </c>
      <c r="FL61" s="154">
        <f t="shared" si="48"/>
        <v>0</v>
      </c>
      <c r="FM61" s="154">
        <f t="shared" si="48"/>
        <v>0</v>
      </c>
      <c r="FN61" s="154">
        <f t="shared" si="48"/>
        <v>0</v>
      </c>
      <c r="FO61" s="154">
        <f t="shared" si="48"/>
        <v>0</v>
      </c>
      <c r="FP61" s="154">
        <f t="shared" si="48"/>
        <v>0</v>
      </c>
      <c r="FQ61" s="154">
        <f t="shared" si="48"/>
        <v>0</v>
      </c>
      <c r="FR61" s="154">
        <f t="shared" si="48"/>
        <v>0</v>
      </c>
      <c r="FS61" s="154">
        <f t="shared" si="48"/>
        <v>0</v>
      </c>
      <c r="FT61" s="154">
        <f t="shared" si="48"/>
        <v>0</v>
      </c>
      <c r="FU61" s="154">
        <f t="shared" si="48"/>
        <v>0</v>
      </c>
      <c r="FV61" s="154">
        <f t="shared" si="48"/>
        <v>0</v>
      </c>
      <c r="FW61" s="154">
        <f t="shared" si="48"/>
        <v>0</v>
      </c>
      <c r="FX61" s="154">
        <f t="shared" si="48"/>
        <v>0</v>
      </c>
      <c r="FY61" s="154">
        <f t="shared" si="48"/>
        <v>0</v>
      </c>
      <c r="FZ61" s="154">
        <f t="shared" si="48"/>
        <v>0</v>
      </c>
      <c r="GA61" s="154">
        <f t="shared" si="48"/>
        <v>0</v>
      </c>
      <c r="GB61" s="154">
        <f t="shared" si="48"/>
        <v>0</v>
      </c>
      <c r="GC61" s="154">
        <f t="shared" si="48"/>
        <v>0</v>
      </c>
      <c r="GD61" s="154">
        <f t="shared" si="48"/>
        <v>0</v>
      </c>
      <c r="GE61" s="154">
        <f t="shared" si="48"/>
        <v>0</v>
      </c>
      <c r="GF61" s="154">
        <f t="shared" si="48"/>
        <v>0</v>
      </c>
      <c r="GG61" s="154">
        <f t="shared" si="48"/>
        <v>0</v>
      </c>
      <c r="GH61" s="154">
        <f t="shared" si="48"/>
        <v>0</v>
      </c>
      <c r="GI61" s="154">
        <f t="shared" si="48"/>
        <v>0</v>
      </c>
      <c r="GJ61" s="154">
        <f t="shared" si="48"/>
        <v>0</v>
      </c>
      <c r="GK61" s="154">
        <f t="shared" si="48"/>
        <v>0</v>
      </c>
      <c r="GL61" s="154">
        <f t="shared" si="48"/>
        <v>0</v>
      </c>
      <c r="GM61" s="154">
        <f t="shared" si="48"/>
        <v>0</v>
      </c>
      <c r="GN61" s="154">
        <f t="shared" si="48"/>
        <v>0</v>
      </c>
      <c r="GO61" s="154">
        <f t="shared" si="48"/>
        <v>0</v>
      </c>
      <c r="GP61" s="154">
        <f t="shared" si="48"/>
        <v>0</v>
      </c>
      <c r="GQ61" s="154">
        <f t="shared" si="48"/>
        <v>0</v>
      </c>
      <c r="GR61" s="154">
        <f t="shared" si="48"/>
        <v>0</v>
      </c>
      <c r="GS61" s="154">
        <f t="shared" si="48"/>
        <v>0</v>
      </c>
      <c r="GT61" s="154">
        <f t="shared" si="48"/>
        <v>0</v>
      </c>
      <c r="GU61" s="154">
        <f t="shared" si="46"/>
        <v>0</v>
      </c>
      <c r="GV61" s="154">
        <f t="shared" si="46"/>
        <v>0</v>
      </c>
      <c r="GW61" s="154">
        <f t="shared" si="46"/>
        <v>0</v>
      </c>
      <c r="GX61" s="154">
        <f t="shared" si="46"/>
        <v>0</v>
      </c>
      <c r="GY61" s="154">
        <f t="shared" si="46"/>
        <v>0</v>
      </c>
      <c r="GZ61" s="154">
        <f t="shared" si="46"/>
        <v>0</v>
      </c>
      <c r="HA61" s="154">
        <f t="shared" si="46"/>
        <v>0</v>
      </c>
      <c r="HB61" s="154">
        <f t="shared" si="46"/>
        <v>0</v>
      </c>
      <c r="HC61" s="154">
        <f t="shared" si="46"/>
        <v>0</v>
      </c>
      <c r="HD61" s="154">
        <f t="shared" si="46"/>
        <v>0</v>
      </c>
      <c r="HE61" s="154">
        <f t="shared" si="46"/>
        <v>0</v>
      </c>
      <c r="HF61" s="154">
        <f t="shared" si="46"/>
        <v>0</v>
      </c>
      <c r="HG61" s="154">
        <f t="shared" si="46"/>
        <v>0</v>
      </c>
      <c r="HH61" s="154">
        <f t="shared" si="46"/>
        <v>0</v>
      </c>
      <c r="HI61" s="154">
        <f t="shared" si="46"/>
        <v>0</v>
      </c>
      <c r="HJ61" s="154">
        <f t="shared" si="46"/>
        <v>0</v>
      </c>
      <c r="HK61" s="154">
        <f t="shared" si="46"/>
        <v>0</v>
      </c>
      <c r="HL61" s="154">
        <f t="shared" si="46"/>
        <v>0</v>
      </c>
      <c r="HM61" s="154">
        <f t="shared" si="46"/>
        <v>0</v>
      </c>
      <c r="HN61" s="154">
        <f t="shared" si="46"/>
        <v>0</v>
      </c>
      <c r="HO61" s="154">
        <f t="shared" si="46"/>
        <v>0</v>
      </c>
      <c r="HP61" s="154">
        <f t="shared" si="46"/>
        <v>0</v>
      </c>
      <c r="HQ61" s="154">
        <f t="shared" si="46"/>
        <v>0</v>
      </c>
      <c r="HR61" s="154">
        <f t="shared" si="46"/>
        <v>0</v>
      </c>
      <c r="HS61" s="154">
        <f t="shared" si="46"/>
        <v>0</v>
      </c>
      <c r="HT61" s="154">
        <f t="shared" si="46"/>
        <v>0</v>
      </c>
      <c r="HU61" s="154">
        <f t="shared" si="46"/>
        <v>0</v>
      </c>
      <c r="HV61" s="154">
        <f t="shared" si="46"/>
        <v>0</v>
      </c>
      <c r="HW61" s="154">
        <f t="shared" si="46"/>
        <v>0</v>
      </c>
      <c r="HX61" s="154">
        <f t="shared" si="46"/>
        <v>0</v>
      </c>
      <c r="HY61" s="154">
        <f t="shared" si="46"/>
        <v>0</v>
      </c>
      <c r="HZ61" s="154">
        <f t="shared" si="46"/>
        <v>0</v>
      </c>
      <c r="IA61" s="154">
        <f t="shared" si="46"/>
        <v>0</v>
      </c>
      <c r="IB61" s="154">
        <f t="shared" si="46"/>
        <v>0</v>
      </c>
      <c r="IC61" s="154">
        <f t="shared" si="46"/>
        <v>0</v>
      </c>
      <c r="ID61" s="154">
        <f t="shared" si="46"/>
        <v>0</v>
      </c>
      <c r="IE61" s="154">
        <f t="shared" si="46"/>
        <v>0</v>
      </c>
      <c r="IF61" s="154">
        <f t="shared" si="46"/>
        <v>0</v>
      </c>
      <c r="IG61" s="154">
        <f t="shared" si="46"/>
        <v>0</v>
      </c>
      <c r="IH61" s="154">
        <f t="shared" si="46"/>
        <v>0</v>
      </c>
      <c r="II61" s="154">
        <f t="shared" si="46"/>
        <v>0</v>
      </c>
      <c r="IJ61" s="154">
        <f t="shared" si="46"/>
        <v>0</v>
      </c>
      <c r="IK61" s="154">
        <f t="shared" si="46"/>
        <v>0</v>
      </c>
      <c r="IL61" s="154">
        <f t="shared" si="46"/>
        <v>0</v>
      </c>
      <c r="IM61" s="154">
        <f t="shared" si="46"/>
        <v>0</v>
      </c>
      <c r="IN61" s="154">
        <f t="shared" si="46"/>
        <v>0</v>
      </c>
      <c r="IO61" s="154">
        <f t="shared" si="46"/>
        <v>0</v>
      </c>
      <c r="IP61" s="154">
        <f t="shared" si="46"/>
        <v>0</v>
      </c>
      <c r="IQ61" s="154">
        <f t="shared" si="46"/>
        <v>0</v>
      </c>
      <c r="IR61" s="154">
        <f t="shared" si="46"/>
        <v>0</v>
      </c>
      <c r="IS61" s="154">
        <f t="shared" si="46"/>
        <v>0</v>
      </c>
      <c r="IT61" s="154">
        <f t="shared" si="46"/>
        <v>0</v>
      </c>
      <c r="IU61" s="154">
        <f t="shared" si="46"/>
        <v>0</v>
      </c>
      <c r="IV61" s="154">
        <f t="shared" si="46"/>
        <v>0</v>
      </c>
      <c r="IW61" s="154">
        <f t="shared" si="46"/>
        <v>0</v>
      </c>
      <c r="IX61" s="154">
        <f t="shared" si="46"/>
        <v>0</v>
      </c>
      <c r="IY61" s="154">
        <f t="shared" si="46"/>
        <v>0</v>
      </c>
      <c r="IZ61" s="154">
        <f t="shared" si="46"/>
        <v>0</v>
      </c>
      <c r="JA61" s="154">
        <f t="shared" si="46"/>
        <v>0</v>
      </c>
      <c r="JB61" s="154">
        <f t="shared" si="46"/>
        <v>1</v>
      </c>
      <c r="JC61" s="154">
        <f t="shared" si="46"/>
        <v>1</v>
      </c>
      <c r="JD61" s="154">
        <f t="shared" si="46"/>
        <v>1</v>
      </c>
      <c r="JE61" s="154">
        <f t="shared" si="46"/>
        <v>1</v>
      </c>
      <c r="JF61" s="154">
        <f t="shared" si="44"/>
        <v>1</v>
      </c>
      <c r="JG61" s="154">
        <f t="shared" si="44"/>
        <v>1</v>
      </c>
      <c r="JH61" s="154">
        <f t="shared" si="44"/>
        <v>1</v>
      </c>
      <c r="JI61" s="154">
        <f t="shared" si="42"/>
        <v>1</v>
      </c>
      <c r="JJ61" s="154">
        <f t="shared" si="49"/>
        <v>1</v>
      </c>
      <c r="JK61" s="154">
        <f t="shared" si="49"/>
        <v>1</v>
      </c>
      <c r="JL61" s="154">
        <f t="shared" si="49"/>
        <v>1</v>
      </c>
      <c r="JM61" s="154">
        <f t="shared" si="49"/>
        <v>1</v>
      </c>
      <c r="JN61" s="154">
        <f t="shared" si="49"/>
        <v>1</v>
      </c>
      <c r="JO61" s="154">
        <f t="shared" si="49"/>
        <v>1</v>
      </c>
      <c r="JP61" s="154">
        <f t="shared" si="49"/>
        <v>1</v>
      </c>
      <c r="JQ61" s="154">
        <f t="shared" si="49"/>
        <v>1</v>
      </c>
      <c r="JR61" s="154">
        <f t="shared" si="49"/>
        <v>1</v>
      </c>
      <c r="JS61" s="154">
        <f t="shared" si="49"/>
        <v>1</v>
      </c>
      <c r="JT61" s="154">
        <f t="shared" si="49"/>
        <v>1</v>
      </c>
      <c r="JU61" s="154">
        <f t="shared" si="49"/>
        <v>0</v>
      </c>
      <c r="JV61" s="154">
        <f t="shared" si="49"/>
        <v>0</v>
      </c>
      <c r="JW61" s="154">
        <f t="shared" si="49"/>
        <v>0</v>
      </c>
      <c r="JX61" s="154">
        <f t="shared" si="49"/>
        <v>0</v>
      </c>
      <c r="JY61" s="154">
        <f t="shared" si="49"/>
        <v>0</v>
      </c>
      <c r="JZ61" s="154">
        <f t="shared" si="49"/>
        <v>0</v>
      </c>
      <c r="KA61" s="154">
        <f t="shared" si="49"/>
        <v>0</v>
      </c>
      <c r="KB61" s="154">
        <f t="shared" si="49"/>
        <v>0</v>
      </c>
      <c r="KC61" s="154">
        <f t="shared" si="49"/>
        <v>0</v>
      </c>
      <c r="KD61" s="154">
        <f t="shared" si="49"/>
        <v>0</v>
      </c>
      <c r="KE61" s="154">
        <f t="shared" si="49"/>
        <v>0</v>
      </c>
      <c r="KF61" s="154">
        <f t="shared" si="49"/>
        <v>0</v>
      </c>
      <c r="KG61" s="154">
        <f t="shared" si="49"/>
        <v>0</v>
      </c>
      <c r="KH61" s="154">
        <f t="shared" si="49"/>
        <v>0</v>
      </c>
      <c r="KI61" s="154">
        <f t="shared" si="49"/>
        <v>0</v>
      </c>
      <c r="KJ61" s="154">
        <f t="shared" si="49"/>
        <v>0</v>
      </c>
      <c r="KK61" s="154">
        <f t="shared" si="49"/>
        <v>0</v>
      </c>
      <c r="KL61" s="154">
        <f t="shared" si="49"/>
        <v>0</v>
      </c>
      <c r="KM61" s="154">
        <f t="shared" si="49"/>
        <v>0</v>
      </c>
      <c r="KN61" s="154">
        <f t="shared" si="49"/>
        <v>0</v>
      </c>
      <c r="KO61" s="154">
        <f t="shared" si="49"/>
        <v>0</v>
      </c>
      <c r="KP61" s="154">
        <f t="shared" si="49"/>
        <v>0</v>
      </c>
      <c r="KQ61" s="154">
        <f t="shared" si="49"/>
        <v>0</v>
      </c>
      <c r="KR61" s="154">
        <f t="shared" si="49"/>
        <v>0</v>
      </c>
      <c r="KS61" s="154">
        <f t="shared" si="49"/>
        <v>0</v>
      </c>
      <c r="KT61" s="154">
        <f t="shared" si="49"/>
        <v>0</v>
      </c>
      <c r="KU61" s="154">
        <f t="shared" si="49"/>
        <v>0</v>
      </c>
      <c r="KV61" s="154">
        <f t="shared" si="49"/>
        <v>0</v>
      </c>
      <c r="KW61" s="154">
        <f t="shared" si="49"/>
        <v>0</v>
      </c>
      <c r="KX61" s="154">
        <f t="shared" si="49"/>
        <v>0</v>
      </c>
      <c r="KY61" s="154">
        <f t="shared" si="49"/>
        <v>0</v>
      </c>
      <c r="KZ61" s="154">
        <f t="shared" si="49"/>
        <v>0</v>
      </c>
      <c r="LA61" s="154">
        <f t="shared" si="49"/>
        <v>0</v>
      </c>
      <c r="LB61" s="154">
        <f t="shared" si="49"/>
        <v>0</v>
      </c>
      <c r="LC61" s="154">
        <f t="shared" si="49"/>
        <v>0</v>
      </c>
      <c r="LD61" s="154">
        <f t="shared" si="49"/>
        <v>0</v>
      </c>
      <c r="LE61" s="154">
        <f t="shared" si="49"/>
        <v>0</v>
      </c>
      <c r="LF61" s="154">
        <f t="shared" si="49"/>
        <v>0</v>
      </c>
      <c r="LG61" s="154">
        <f t="shared" si="49"/>
        <v>0</v>
      </c>
      <c r="LH61" s="154">
        <f t="shared" si="49"/>
        <v>0</v>
      </c>
      <c r="LI61" s="154">
        <f t="shared" si="49"/>
        <v>0</v>
      </c>
      <c r="LJ61" s="154">
        <f t="shared" si="49"/>
        <v>0</v>
      </c>
      <c r="LK61" s="154">
        <f t="shared" si="49"/>
        <v>0</v>
      </c>
      <c r="LL61" s="154">
        <f t="shared" si="49"/>
        <v>0</v>
      </c>
      <c r="LM61" s="154">
        <f t="shared" si="49"/>
        <v>0</v>
      </c>
      <c r="LN61" s="154">
        <f t="shared" si="49"/>
        <v>0</v>
      </c>
      <c r="LO61" s="154">
        <f t="shared" si="49"/>
        <v>0</v>
      </c>
      <c r="LP61" s="154">
        <f t="shared" si="49"/>
        <v>0</v>
      </c>
      <c r="LQ61" s="154">
        <f t="shared" si="49"/>
        <v>0</v>
      </c>
      <c r="LR61" s="154">
        <f t="shared" si="49"/>
        <v>0</v>
      </c>
      <c r="LS61" s="154">
        <f t="shared" si="49"/>
        <v>0</v>
      </c>
      <c r="LT61" s="154">
        <f t="shared" si="49"/>
        <v>0</v>
      </c>
      <c r="LU61" s="154">
        <f t="shared" si="49"/>
        <v>0</v>
      </c>
      <c r="LV61" s="154">
        <f t="shared" si="47"/>
        <v>0</v>
      </c>
      <c r="LW61" s="154">
        <f t="shared" si="47"/>
        <v>0</v>
      </c>
      <c r="LX61" s="154">
        <f t="shared" ref="LX61:NF61" si="53">IF(AND(LX$46&gt;=$G61,LX$46&lt;=$H61),$D61,0)</f>
        <v>0</v>
      </c>
      <c r="LY61" s="154">
        <f t="shared" si="53"/>
        <v>0</v>
      </c>
      <c r="LZ61" s="154">
        <f t="shared" si="53"/>
        <v>0</v>
      </c>
      <c r="MA61" s="154">
        <f t="shared" si="53"/>
        <v>0</v>
      </c>
      <c r="MB61" s="154">
        <f t="shared" si="53"/>
        <v>0</v>
      </c>
      <c r="MC61" s="154">
        <f t="shared" si="53"/>
        <v>0</v>
      </c>
      <c r="MD61" s="154">
        <f t="shared" si="53"/>
        <v>0</v>
      </c>
      <c r="ME61" s="154">
        <f t="shared" si="53"/>
        <v>0</v>
      </c>
      <c r="MF61" s="154">
        <f t="shared" si="53"/>
        <v>0</v>
      </c>
      <c r="MG61" s="154">
        <f t="shared" si="53"/>
        <v>0</v>
      </c>
      <c r="MH61" s="154">
        <f t="shared" si="53"/>
        <v>0</v>
      </c>
      <c r="MI61" s="154">
        <f t="shared" si="53"/>
        <v>0</v>
      </c>
      <c r="MJ61" s="154">
        <f t="shared" si="53"/>
        <v>0</v>
      </c>
      <c r="MK61" s="154">
        <f t="shared" si="53"/>
        <v>0</v>
      </c>
      <c r="ML61" s="154">
        <f t="shared" si="53"/>
        <v>0</v>
      </c>
      <c r="MM61" s="154">
        <f t="shared" si="53"/>
        <v>0</v>
      </c>
      <c r="MN61" s="154">
        <f t="shared" si="53"/>
        <v>0</v>
      </c>
      <c r="MO61" s="154">
        <f t="shared" si="53"/>
        <v>0</v>
      </c>
      <c r="MP61" s="154">
        <f t="shared" si="53"/>
        <v>0</v>
      </c>
      <c r="MQ61" s="154">
        <f t="shared" si="53"/>
        <v>0</v>
      </c>
      <c r="MR61" s="154">
        <f t="shared" si="53"/>
        <v>0</v>
      </c>
      <c r="MS61" s="154">
        <f t="shared" si="53"/>
        <v>0</v>
      </c>
      <c r="MT61" s="154">
        <f t="shared" si="53"/>
        <v>0</v>
      </c>
      <c r="MU61" s="154">
        <f t="shared" si="53"/>
        <v>0</v>
      </c>
      <c r="MV61" s="154">
        <f t="shared" si="53"/>
        <v>0</v>
      </c>
      <c r="MW61" s="154">
        <f t="shared" si="53"/>
        <v>0</v>
      </c>
      <c r="MX61" s="154">
        <f t="shared" si="53"/>
        <v>0</v>
      </c>
      <c r="MY61" s="154">
        <f t="shared" si="53"/>
        <v>0</v>
      </c>
      <c r="MZ61" s="154">
        <f t="shared" si="53"/>
        <v>0</v>
      </c>
      <c r="NA61" s="154">
        <f t="shared" si="53"/>
        <v>0</v>
      </c>
      <c r="NB61" s="154">
        <f t="shared" si="53"/>
        <v>0</v>
      </c>
      <c r="NC61" s="154">
        <f t="shared" si="53"/>
        <v>0</v>
      </c>
      <c r="ND61" s="154">
        <f t="shared" si="53"/>
        <v>0</v>
      </c>
      <c r="NE61" s="154">
        <f t="shared" si="53"/>
        <v>0</v>
      </c>
      <c r="NF61" s="154">
        <f t="shared" si="53"/>
        <v>0</v>
      </c>
    </row>
    <row r="62" spans="2:370" s="154" customFormat="1" x14ac:dyDescent="0.25">
      <c r="B62" s="154">
        <v>16</v>
      </c>
      <c r="C62" s="154" t="str">
        <f>C34</f>
        <v>Energy Production Infrastructure</v>
      </c>
      <c r="D62" s="156">
        <f>F34</f>
        <v>0.5</v>
      </c>
      <c r="E62" s="154">
        <v>1</v>
      </c>
      <c r="F62" s="154">
        <f t="shared" si="25"/>
        <v>0.05</v>
      </c>
      <c r="G62" s="154">
        <f t="shared" si="26"/>
        <v>270.00000000000006</v>
      </c>
      <c r="H62" s="154">
        <f>360*SUM(F47:F62)</f>
        <v>288.00000000000006</v>
      </c>
      <c r="J62" s="154">
        <f t="shared" si="18"/>
        <v>0</v>
      </c>
      <c r="K62" s="154">
        <f t="shared" si="52"/>
        <v>0</v>
      </c>
      <c r="L62" s="154">
        <f t="shared" si="52"/>
        <v>0</v>
      </c>
      <c r="M62" s="154">
        <f t="shared" si="52"/>
        <v>0</v>
      </c>
      <c r="N62" s="154">
        <f t="shared" si="52"/>
        <v>0</v>
      </c>
      <c r="O62" s="154">
        <f t="shared" si="52"/>
        <v>0</v>
      </c>
      <c r="P62" s="154">
        <f t="shared" si="52"/>
        <v>0</v>
      </c>
      <c r="Q62" s="154">
        <f t="shared" si="52"/>
        <v>0</v>
      </c>
      <c r="R62" s="154">
        <f t="shared" si="52"/>
        <v>0</v>
      </c>
      <c r="S62" s="154">
        <f t="shared" si="52"/>
        <v>0</v>
      </c>
      <c r="T62" s="154">
        <f t="shared" si="52"/>
        <v>0</v>
      </c>
      <c r="U62" s="154">
        <f t="shared" si="52"/>
        <v>0</v>
      </c>
      <c r="V62" s="154">
        <f t="shared" si="52"/>
        <v>0</v>
      </c>
      <c r="W62" s="154">
        <f t="shared" si="52"/>
        <v>0</v>
      </c>
      <c r="X62" s="154">
        <f t="shared" si="52"/>
        <v>0</v>
      </c>
      <c r="Y62" s="154">
        <f t="shared" si="52"/>
        <v>0</v>
      </c>
      <c r="Z62" s="154">
        <f t="shared" si="52"/>
        <v>0</v>
      </c>
      <c r="AA62" s="154">
        <f t="shared" si="52"/>
        <v>0</v>
      </c>
      <c r="AB62" s="154">
        <f t="shared" si="52"/>
        <v>0</v>
      </c>
      <c r="AC62" s="154">
        <f t="shared" si="52"/>
        <v>0</v>
      </c>
      <c r="AD62" s="154">
        <f t="shared" si="52"/>
        <v>0</v>
      </c>
      <c r="AE62" s="154">
        <f t="shared" si="52"/>
        <v>0</v>
      </c>
      <c r="AF62" s="154">
        <f t="shared" si="52"/>
        <v>0</v>
      </c>
      <c r="AG62" s="154">
        <f t="shared" si="52"/>
        <v>0</v>
      </c>
      <c r="AH62" s="154">
        <f t="shared" si="52"/>
        <v>0</v>
      </c>
      <c r="AI62" s="154">
        <f t="shared" si="52"/>
        <v>0</v>
      </c>
      <c r="AJ62" s="154">
        <f t="shared" si="52"/>
        <v>0</v>
      </c>
      <c r="AK62" s="154">
        <f t="shared" si="52"/>
        <v>0</v>
      </c>
      <c r="AL62" s="154">
        <f t="shared" si="52"/>
        <v>0</v>
      </c>
      <c r="AM62" s="154">
        <f t="shared" si="52"/>
        <v>0</v>
      </c>
      <c r="AN62" s="154">
        <f t="shared" si="52"/>
        <v>0</v>
      </c>
      <c r="AO62" s="154">
        <f t="shared" si="52"/>
        <v>0</v>
      </c>
      <c r="AP62" s="154">
        <f t="shared" si="52"/>
        <v>0</v>
      </c>
      <c r="AQ62" s="154">
        <f t="shared" si="52"/>
        <v>0</v>
      </c>
      <c r="AR62" s="154">
        <f t="shared" si="52"/>
        <v>0</v>
      </c>
      <c r="AS62" s="154">
        <f t="shared" si="52"/>
        <v>0</v>
      </c>
      <c r="AT62" s="154">
        <f t="shared" si="52"/>
        <v>0</v>
      </c>
      <c r="AU62" s="154">
        <f t="shared" si="52"/>
        <v>0</v>
      </c>
      <c r="AV62" s="154">
        <f t="shared" si="52"/>
        <v>0</v>
      </c>
      <c r="AW62" s="154">
        <f t="shared" si="52"/>
        <v>0</v>
      </c>
      <c r="AX62" s="154">
        <f t="shared" si="52"/>
        <v>0</v>
      </c>
      <c r="AY62" s="154">
        <f t="shared" si="52"/>
        <v>0</v>
      </c>
      <c r="AZ62" s="154">
        <f t="shared" si="52"/>
        <v>0</v>
      </c>
      <c r="BA62" s="154">
        <f t="shared" si="52"/>
        <v>0</v>
      </c>
      <c r="BB62" s="154">
        <f t="shared" si="52"/>
        <v>0</v>
      </c>
      <c r="BC62" s="154">
        <f t="shared" si="52"/>
        <v>0</v>
      </c>
      <c r="BD62" s="154">
        <f t="shared" si="52"/>
        <v>0</v>
      </c>
      <c r="BE62" s="154">
        <f t="shared" si="52"/>
        <v>0</v>
      </c>
      <c r="BF62" s="154">
        <f t="shared" si="52"/>
        <v>0</v>
      </c>
      <c r="BG62" s="154">
        <f t="shared" si="52"/>
        <v>0</v>
      </c>
      <c r="BH62" s="154">
        <f t="shared" si="52"/>
        <v>0</v>
      </c>
      <c r="BI62" s="154">
        <f t="shared" si="52"/>
        <v>0</v>
      </c>
      <c r="BJ62" s="154">
        <f t="shared" si="52"/>
        <v>0</v>
      </c>
      <c r="BK62" s="154">
        <f t="shared" si="52"/>
        <v>0</v>
      </c>
      <c r="BL62" s="154">
        <f t="shared" si="52"/>
        <v>0</v>
      </c>
      <c r="BM62" s="154">
        <f t="shared" si="52"/>
        <v>0</v>
      </c>
      <c r="BN62" s="154">
        <f t="shared" si="52"/>
        <v>0</v>
      </c>
      <c r="BO62" s="154">
        <f t="shared" si="52"/>
        <v>0</v>
      </c>
      <c r="BP62" s="154">
        <f t="shared" si="52"/>
        <v>0</v>
      </c>
      <c r="BQ62" s="154">
        <f t="shared" si="52"/>
        <v>0</v>
      </c>
      <c r="BR62" s="154">
        <f t="shared" si="52"/>
        <v>0</v>
      </c>
      <c r="BS62" s="154">
        <f t="shared" si="52"/>
        <v>0</v>
      </c>
      <c r="BT62" s="154">
        <f t="shared" si="52"/>
        <v>0</v>
      </c>
      <c r="BU62" s="154">
        <f t="shared" si="52"/>
        <v>0</v>
      </c>
      <c r="BV62" s="154">
        <f t="shared" si="52"/>
        <v>0</v>
      </c>
      <c r="BW62" s="154">
        <f t="shared" si="50"/>
        <v>0</v>
      </c>
      <c r="BX62" s="154">
        <f t="shared" si="50"/>
        <v>0</v>
      </c>
      <c r="BY62" s="154">
        <f t="shared" si="50"/>
        <v>0</v>
      </c>
      <c r="BZ62" s="154">
        <f t="shared" si="50"/>
        <v>0</v>
      </c>
      <c r="CA62" s="154">
        <f t="shared" si="50"/>
        <v>0</v>
      </c>
      <c r="CB62" s="154">
        <f t="shared" si="50"/>
        <v>0</v>
      </c>
      <c r="CC62" s="154">
        <f t="shared" si="50"/>
        <v>0</v>
      </c>
      <c r="CD62" s="154">
        <f t="shared" si="50"/>
        <v>0</v>
      </c>
      <c r="CE62" s="154">
        <f t="shared" si="50"/>
        <v>0</v>
      </c>
      <c r="CF62" s="154">
        <f t="shared" si="50"/>
        <v>0</v>
      </c>
      <c r="CG62" s="154">
        <f t="shared" si="50"/>
        <v>0</v>
      </c>
      <c r="CH62" s="154">
        <f t="shared" si="50"/>
        <v>0</v>
      </c>
      <c r="CI62" s="154">
        <f t="shared" si="50"/>
        <v>0</v>
      </c>
      <c r="CJ62" s="154">
        <f t="shared" si="50"/>
        <v>0</v>
      </c>
      <c r="CK62" s="154">
        <f t="shared" si="50"/>
        <v>0</v>
      </c>
      <c r="CL62" s="154">
        <f t="shared" si="50"/>
        <v>0</v>
      </c>
      <c r="CM62" s="154">
        <f t="shared" si="50"/>
        <v>0</v>
      </c>
      <c r="CN62" s="154">
        <f t="shared" si="50"/>
        <v>0</v>
      </c>
      <c r="CO62" s="154">
        <f t="shared" si="50"/>
        <v>0</v>
      </c>
      <c r="CP62" s="154">
        <f t="shared" si="50"/>
        <v>0</v>
      </c>
      <c r="CQ62" s="154">
        <f t="shared" si="50"/>
        <v>0</v>
      </c>
      <c r="CR62" s="154">
        <f t="shared" si="50"/>
        <v>0</v>
      </c>
      <c r="CS62" s="154">
        <f t="shared" si="50"/>
        <v>0</v>
      </c>
      <c r="CT62" s="154">
        <f t="shared" si="50"/>
        <v>0</v>
      </c>
      <c r="CU62" s="154">
        <f t="shared" si="50"/>
        <v>0</v>
      </c>
      <c r="CV62" s="154">
        <f t="shared" si="50"/>
        <v>0</v>
      </c>
      <c r="CW62" s="154">
        <f t="shared" si="50"/>
        <v>0</v>
      </c>
      <c r="CX62" s="154">
        <f t="shared" si="50"/>
        <v>0</v>
      </c>
      <c r="CY62" s="154">
        <f t="shared" si="50"/>
        <v>0</v>
      </c>
      <c r="CZ62" s="154">
        <f t="shared" si="50"/>
        <v>0</v>
      </c>
      <c r="DA62" s="154">
        <f t="shared" si="50"/>
        <v>0</v>
      </c>
      <c r="DB62" s="154">
        <f t="shared" si="50"/>
        <v>0</v>
      </c>
      <c r="DC62" s="154">
        <f t="shared" si="50"/>
        <v>0</v>
      </c>
      <c r="DD62" s="154">
        <f t="shared" si="50"/>
        <v>0</v>
      </c>
      <c r="DE62" s="154">
        <f t="shared" si="50"/>
        <v>0</v>
      </c>
      <c r="DF62" s="154">
        <f t="shared" si="50"/>
        <v>0</v>
      </c>
      <c r="DG62" s="154">
        <f t="shared" si="50"/>
        <v>0</v>
      </c>
      <c r="DH62" s="154">
        <f t="shared" si="50"/>
        <v>0</v>
      </c>
      <c r="DI62" s="154">
        <f t="shared" si="50"/>
        <v>0</v>
      </c>
      <c r="DJ62" s="154">
        <f t="shared" si="50"/>
        <v>0</v>
      </c>
      <c r="DK62" s="154">
        <f t="shared" si="50"/>
        <v>0</v>
      </c>
      <c r="DL62" s="154">
        <f t="shared" si="50"/>
        <v>0</v>
      </c>
      <c r="DM62" s="154">
        <f t="shared" si="50"/>
        <v>0</v>
      </c>
      <c r="DN62" s="154">
        <f t="shared" si="50"/>
        <v>0</v>
      </c>
      <c r="DO62" s="154">
        <f t="shared" si="50"/>
        <v>0</v>
      </c>
      <c r="DP62" s="154">
        <f t="shared" si="50"/>
        <v>0</v>
      </c>
      <c r="DQ62" s="154">
        <f t="shared" si="50"/>
        <v>0</v>
      </c>
      <c r="DR62" s="154">
        <f t="shared" si="50"/>
        <v>0</v>
      </c>
      <c r="DS62" s="154">
        <f t="shared" si="50"/>
        <v>0</v>
      </c>
      <c r="DT62" s="154">
        <f t="shared" si="50"/>
        <v>0</v>
      </c>
      <c r="DU62" s="154">
        <f t="shared" si="50"/>
        <v>0</v>
      </c>
      <c r="DV62" s="154">
        <f t="shared" si="50"/>
        <v>0</v>
      </c>
      <c r="DW62" s="154">
        <f t="shared" si="50"/>
        <v>0</v>
      </c>
      <c r="DX62" s="154">
        <f t="shared" si="50"/>
        <v>0</v>
      </c>
      <c r="DY62" s="154">
        <f t="shared" si="50"/>
        <v>0</v>
      </c>
      <c r="DZ62" s="154">
        <f t="shared" si="50"/>
        <v>0</v>
      </c>
      <c r="EA62" s="154">
        <f t="shared" si="50"/>
        <v>0</v>
      </c>
      <c r="EB62" s="154">
        <f t="shared" si="50"/>
        <v>0</v>
      </c>
      <c r="EC62" s="154">
        <f t="shared" si="50"/>
        <v>0</v>
      </c>
      <c r="ED62" s="154">
        <f t="shared" si="50"/>
        <v>0</v>
      </c>
      <c r="EE62" s="154">
        <f t="shared" si="50"/>
        <v>0</v>
      </c>
      <c r="EF62" s="154">
        <f t="shared" si="50"/>
        <v>0</v>
      </c>
      <c r="EG62" s="154">
        <f t="shared" si="50"/>
        <v>0</v>
      </c>
      <c r="EH62" s="154">
        <f t="shared" si="31"/>
        <v>0</v>
      </c>
      <c r="EI62" s="154">
        <f t="shared" si="48"/>
        <v>0</v>
      </c>
      <c r="EJ62" s="154">
        <f t="shared" si="48"/>
        <v>0</v>
      </c>
      <c r="EK62" s="154">
        <f t="shared" si="48"/>
        <v>0</v>
      </c>
      <c r="EL62" s="154">
        <f t="shared" si="48"/>
        <v>0</v>
      </c>
      <c r="EM62" s="154">
        <f t="shared" si="48"/>
        <v>0</v>
      </c>
      <c r="EN62" s="154">
        <f t="shared" si="48"/>
        <v>0</v>
      </c>
      <c r="EO62" s="154">
        <f t="shared" si="48"/>
        <v>0</v>
      </c>
      <c r="EP62" s="154">
        <f t="shared" si="48"/>
        <v>0</v>
      </c>
      <c r="EQ62" s="154">
        <f t="shared" si="48"/>
        <v>0</v>
      </c>
      <c r="ER62" s="154">
        <f t="shared" si="48"/>
        <v>0</v>
      </c>
      <c r="ES62" s="154">
        <f t="shared" si="48"/>
        <v>0</v>
      </c>
      <c r="ET62" s="154">
        <f t="shared" si="48"/>
        <v>0</v>
      </c>
      <c r="EU62" s="154">
        <f t="shared" si="48"/>
        <v>0</v>
      </c>
      <c r="EV62" s="154">
        <f t="shared" si="48"/>
        <v>0</v>
      </c>
      <c r="EW62" s="154">
        <f t="shared" si="48"/>
        <v>0</v>
      </c>
      <c r="EX62" s="154">
        <f t="shared" si="48"/>
        <v>0</v>
      </c>
      <c r="EY62" s="154">
        <f t="shared" si="48"/>
        <v>0</v>
      </c>
      <c r="EZ62" s="154">
        <f t="shared" si="48"/>
        <v>0</v>
      </c>
      <c r="FA62" s="154">
        <f t="shared" si="48"/>
        <v>0</v>
      </c>
      <c r="FB62" s="154">
        <f t="shared" si="48"/>
        <v>0</v>
      </c>
      <c r="FC62" s="154">
        <f t="shared" si="48"/>
        <v>0</v>
      </c>
      <c r="FD62" s="154">
        <f t="shared" si="48"/>
        <v>0</v>
      </c>
      <c r="FE62" s="154">
        <f t="shared" si="48"/>
        <v>0</v>
      </c>
      <c r="FF62" s="154">
        <f t="shared" si="48"/>
        <v>0</v>
      </c>
      <c r="FG62" s="154">
        <f t="shared" si="48"/>
        <v>0</v>
      </c>
      <c r="FH62" s="154">
        <f t="shared" si="48"/>
        <v>0</v>
      </c>
      <c r="FI62" s="154">
        <f t="shared" si="48"/>
        <v>0</v>
      </c>
      <c r="FJ62" s="154">
        <f t="shared" si="48"/>
        <v>0</v>
      </c>
      <c r="FK62" s="154">
        <f t="shared" si="48"/>
        <v>0</v>
      </c>
      <c r="FL62" s="154">
        <f t="shared" si="48"/>
        <v>0</v>
      </c>
      <c r="FM62" s="154">
        <f t="shared" si="48"/>
        <v>0</v>
      </c>
      <c r="FN62" s="154">
        <f t="shared" si="48"/>
        <v>0</v>
      </c>
      <c r="FO62" s="154">
        <f t="shared" si="48"/>
        <v>0</v>
      </c>
      <c r="FP62" s="154">
        <f t="shared" si="48"/>
        <v>0</v>
      </c>
      <c r="FQ62" s="154">
        <f t="shared" si="48"/>
        <v>0</v>
      </c>
      <c r="FR62" s="154">
        <f t="shared" si="48"/>
        <v>0</v>
      </c>
      <c r="FS62" s="154">
        <f t="shared" si="48"/>
        <v>0</v>
      </c>
      <c r="FT62" s="154">
        <f t="shared" si="48"/>
        <v>0</v>
      </c>
      <c r="FU62" s="154">
        <f t="shared" si="48"/>
        <v>0</v>
      </c>
      <c r="FV62" s="154">
        <f t="shared" si="48"/>
        <v>0</v>
      </c>
      <c r="FW62" s="154">
        <f t="shared" si="48"/>
        <v>0</v>
      </c>
      <c r="FX62" s="154">
        <f t="shared" si="48"/>
        <v>0</v>
      </c>
      <c r="FY62" s="154">
        <f t="shared" si="48"/>
        <v>0</v>
      </c>
      <c r="FZ62" s="154">
        <f t="shared" si="48"/>
        <v>0</v>
      </c>
      <c r="GA62" s="154">
        <f t="shared" si="48"/>
        <v>0</v>
      </c>
      <c r="GB62" s="154">
        <f t="shared" si="48"/>
        <v>0</v>
      </c>
      <c r="GC62" s="154">
        <f t="shared" si="48"/>
        <v>0</v>
      </c>
      <c r="GD62" s="154">
        <f t="shared" si="48"/>
        <v>0</v>
      </c>
      <c r="GE62" s="154">
        <f t="shared" si="48"/>
        <v>0</v>
      </c>
      <c r="GF62" s="154">
        <f t="shared" si="48"/>
        <v>0</v>
      </c>
      <c r="GG62" s="154">
        <f t="shared" si="48"/>
        <v>0</v>
      </c>
      <c r="GH62" s="154">
        <f t="shared" si="48"/>
        <v>0</v>
      </c>
      <c r="GI62" s="154">
        <f t="shared" si="48"/>
        <v>0</v>
      </c>
      <c r="GJ62" s="154">
        <f t="shared" si="48"/>
        <v>0</v>
      </c>
      <c r="GK62" s="154">
        <f t="shared" si="48"/>
        <v>0</v>
      </c>
      <c r="GL62" s="154">
        <f t="shared" si="48"/>
        <v>0</v>
      </c>
      <c r="GM62" s="154">
        <f t="shared" si="48"/>
        <v>0</v>
      </c>
      <c r="GN62" s="154">
        <f t="shared" si="48"/>
        <v>0</v>
      </c>
      <c r="GO62" s="154">
        <f t="shared" si="48"/>
        <v>0</v>
      </c>
      <c r="GP62" s="154">
        <f t="shared" si="48"/>
        <v>0</v>
      </c>
      <c r="GQ62" s="154">
        <f t="shared" si="48"/>
        <v>0</v>
      </c>
      <c r="GR62" s="154">
        <f t="shared" si="48"/>
        <v>0</v>
      </c>
      <c r="GS62" s="154">
        <f t="shared" si="48"/>
        <v>0</v>
      </c>
      <c r="GT62" s="154">
        <f t="shared" ref="GT62:JE66" si="54">IF(AND(GT$46&gt;=$G62,GT$46&lt;=$H62),$D62,0)</f>
        <v>0</v>
      </c>
      <c r="GU62" s="154">
        <f t="shared" si="54"/>
        <v>0</v>
      </c>
      <c r="GV62" s="154">
        <f t="shared" si="54"/>
        <v>0</v>
      </c>
      <c r="GW62" s="154">
        <f t="shared" si="54"/>
        <v>0</v>
      </c>
      <c r="GX62" s="154">
        <f t="shared" si="54"/>
        <v>0</v>
      </c>
      <c r="GY62" s="154">
        <f t="shared" si="54"/>
        <v>0</v>
      </c>
      <c r="GZ62" s="154">
        <f t="shared" si="54"/>
        <v>0</v>
      </c>
      <c r="HA62" s="154">
        <f t="shared" si="54"/>
        <v>0</v>
      </c>
      <c r="HB62" s="154">
        <f t="shared" si="54"/>
        <v>0</v>
      </c>
      <c r="HC62" s="154">
        <f t="shared" si="54"/>
        <v>0</v>
      </c>
      <c r="HD62" s="154">
        <f t="shared" si="54"/>
        <v>0</v>
      </c>
      <c r="HE62" s="154">
        <f t="shared" si="54"/>
        <v>0</v>
      </c>
      <c r="HF62" s="154">
        <f t="shared" si="54"/>
        <v>0</v>
      </c>
      <c r="HG62" s="154">
        <f t="shared" si="54"/>
        <v>0</v>
      </c>
      <c r="HH62" s="154">
        <f t="shared" si="54"/>
        <v>0</v>
      </c>
      <c r="HI62" s="154">
        <f t="shared" si="54"/>
        <v>0</v>
      </c>
      <c r="HJ62" s="154">
        <f t="shared" si="54"/>
        <v>0</v>
      </c>
      <c r="HK62" s="154">
        <f t="shared" si="54"/>
        <v>0</v>
      </c>
      <c r="HL62" s="154">
        <f t="shared" si="54"/>
        <v>0</v>
      </c>
      <c r="HM62" s="154">
        <f t="shared" si="54"/>
        <v>0</v>
      </c>
      <c r="HN62" s="154">
        <f t="shared" si="54"/>
        <v>0</v>
      </c>
      <c r="HO62" s="154">
        <f t="shared" si="54"/>
        <v>0</v>
      </c>
      <c r="HP62" s="154">
        <f t="shared" si="54"/>
        <v>0</v>
      </c>
      <c r="HQ62" s="154">
        <f t="shared" si="54"/>
        <v>0</v>
      </c>
      <c r="HR62" s="154">
        <f t="shared" si="54"/>
        <v>0</v>
      </c>
      <c r="HS62" s="154">
        <f t="shared" si="54"/>
        <v>0</v>
      </c>
      <c r="HT62" s="154">
        <f t="shared" si="54"/>
        <v>0</v>
      </c>
      <c r="HU62" s="154">
        <f t="shared" si="54"/>
        <v>0</v>
      </c>
      <c r="HV62" s="154">
        <f t="shared" si="54"/>
        <v>0</v>
      </c>
      <c r="HW62" s="154">
        <f t="shared" si="54"/>
        <v>0</v>
      </c>
      <c r="HX62" s="154">
        <f t="shared" si="54"/>
        <v>0</v>
      </c>
      <c r="HY62" s="154">
        <f t="shared" si="54"/>
        <v>0</v>
      </c>
      <c r="HZ62" s="154">
        <f t="shared" si="54"/>
        <v>0</v>
      </c>
      <c r="IA62" s="154">
        <f t="shared" si="54"/>
        <v>0</v>
      </c>
      <c r="IB62" s="154">
        <f t="shared" si="54"/>
        <v>0</v>
      </c>
      <c r="IC62" s="154">
        <f t="shared" si="54"/>
        <v>0</v>
      </c>
      <c r="ID62" s="154">
        <f t="shared" si="54"/>
        <v>0</v>
      </c>
      <c r="IE62" s="154">
        <f t="shared" si="54"/>
        <v>0</v>
      </c>
      <c r="IF62" s="154">
        <f t="shared" si="54"/>
        <v>0</v>
      </c>
      <c r="IG62" s="154">
        <f t="shared" si="54"/>
        <v>0</v>
      </c>
      <c r="IH62" s="154">
        <f t="shared" si="54"/>
        <v>0</v>
      </c>
      <c r="II62" s="154">
        <f t="shared" si="54"/>
        <v>0</v>
      </c>
      <c r="IJ62" s="154">
        <f t="shared" si="54"/>
        <v>0</v>
      </c>
      <c r="IK62" s="154">
        <f t="shared" si="54"/>
        <v>0</v>
      </c>
      <c r="IL62" s="154">
        <f t="shared" si="54"/>
        <v>0</v>
      </c>
      <c r="IM62" s="154">
        <f t="shared" si="54"/>
        <v>0</v>
      </c>
      <c r="IN62" s="154">
        <f t="shared" si="54"/>
        <v>0</v>
      </c>
      <c r="IO62" s="154">
        <f t="shared" si="54"/>
        <v>0</v>
      </c>
      <c r="IP62" s="154">
        <f t="shared" si="54"/>
        <v>0</v>
      </c>
      <c r="IQ62" s="154">
        <f t="shared" si="54"/>
        <v>0</v>
      </c>
      <c r="IR62" s="154">
        <f t="shared" si="54"/>
        <v>0</v>
      </c>
      <c r="IS62" s="154">
        <f t="shared" si="54"/>
        <v>0</v>
      </c>
      <c r="IT62" s="154">
        <f t="shared" si="54"/>
        <v>0</v>
      </c>
      <c r="IU62" s="154">
        <f t="shared" si="54"/>
        <v>0</v>
      </c>
      <c r="IV62" s="154">
        <f t="shared" si="54"/>
        <v>0</v>
      </c>
      <c r="IW62" s="154">
        <f t="shared" si="54"/>
        <v>0</v>
      </c>
      <c r="IX62" s="154">
        <f t="shared" si="54"/>
        <v>0</v>
      </c>
      <c r="IY62" s="154">
        <f t="shared" si="54"/>
        <v>0</v>
      </c>
      <c r="IZ62" s="154">
        <f t="shared" si="54"/>
        <v>0</v>
      </c>
      <c r="JA62" s="154">
        <f t="shared" si="54"/>
        <v>0</v>
      </c>
      <c r="JB62" s="154">
        <f t="shared" si="54"/>
        <v>0</v>
      </c>
      <c r="JC62" s="154">
        <f t="shared" si="54"/>
        <v>0</v>
      </c>
      <c r="JD62" s="154">
        <f t="shared" si="54"/>
        <v>0</v>
      </c>
      <c r="JE62" s="154">
        <f t="shared" si="54"/>
        <v>0</v>
      </c>
      <c r="JF62" s="154">
        <f t="shared" si="44"/>
        <v>0</v>
      </c>
      <c r="JG62" s="154">
        <f t="shared" si="44"/>
        <v>0</v>
      </c>
      <c r="JH62" s="154">
        <f t="shared" si="44"/>
        <v>0</v>
      </c>
      <c r="JI62" s="154">
        <f t="shared" si="42"/>
        <v>0</v>
      </c>
      <c r="JJ62" s="154">
        <f t="shared" si="49"/>
        <v>0</v>
      </c>
      <c r="JK62" s="154">
        <f t="shared" si="49"/>
        <v>0</v>
      </c>
      <c r="JL62" s="154">
        <f t="shared" si="49"/>
        <v>0</v>
      </c>
      <c r="JM62" s="154">
        <f t="shared" si="49"/>
        <v>0</v>
      </c>
      <c r="JN62" s="154">
        <f t="shared" si="49"/>
        <v>0</v>
      </c>
      <c r="JO62" s="154">
        <f t="shared" si="49"/>
        <v>0</v>
      </c>
      <c r="JP62" s="154">
        <f t="shared" si="49"/>
        <v>0</v>
      </c>
      <c r="JQ62" s="154">
        <f t="shared" si="49"/>
        <v>0</v>
      </c>
      <c r="JR62" s="154">
        <f t="shared" si="49"/>
        <v>0</v>
      </c>
      <c r="JS62" s="154">
        <f t="shared" si="49"/>
        <v>0</v>
      </c>
      <c r="JT62" s="154">
        <f t="shared" si="49"/>
        <v>0.5</v>
      </c>
      <c r="JU62" s="154">
        <f t="shared" si="49"/>
        <v>0.5</v>
      </c>
      <c r="JV62" s="154">
        <f t="shared" si="49"/>
        <v>0.5</v>
      </c>
      <c r="JW62" s="154">
        <f t="shared" si="49"/>
        <v>0.5</v>
      </c>
      <c r="JX62" s="154">
        <f t="shared" si="49"/>
        <v>0.5</v>
      </c>
      <c r="JY62" s="154">
        <f t="shared" si="49"/>
        <v>0.5</v>
      </c>
      <c r="JZ62" s="154">
        <f t="shared" si="49"/>
        <v>0.5</v>
      </c>
      <c r="KA62" s="154">
        <f t="shared" si="49"/>
        <v>0.5</v>
      </c>
      <c r="KB62" s="154">
        <f t="shared" si="49"/>
        <v>0.5</v>
      </c>
      <c r="KC62" s="154">
        <f t="shared" si="49"/>
        <v>0.5</v>
      </c>
      <c r="KD62" s="154">
        <f t="shared" si="49"/>
        <v>0.5</v>
      </c>
      <c r="KE62" s="154">
        <f t="shared" si="49"/>
        <v>0.5</v>
      </c>
      <c r="KF62" s="154">
        <f t="shared" si="49"/>
        <v>0.5</v>
      </c>
      <c r="KG62" s="154">
        <f t="shared" si="49"/>
        <v>0.5</v>
      </c>
      <c r="KH62" s="154">
        <f t="shared" si="49"/>
        <v>0.5</v>
      </c>
      <c r="KI62" s="154">
        <f t="shared" si="49"/>
        <v>0.5</v>
      </c>
      <c r="KJ62" s="154">
        <f t="shared" si="49"/>
        <v>0.5</v>
      </c>
      <c r="KK62" s="154">
        <f t="shared" si="49"/>
        <v>0.5</v>
      </c>
      <c r="KL62" s="154">
        <f t="shared" si="49"/>
        <v>0.5</v>
      </c>
      <c r="KM62" s="154">
        <f t="shared" si="49"/>
        <v>0</v>
      </c>
      <c r="KN62" s="154">
        <f t="shared" si="49"/>
        <v>0</v>
      </c>
      <c r="KO62" s="154">
        <f t="shared" si="49"/>
        <v>0</v>
      </c>
      <c r="KP62" s="154">
        <f t="shared" si="49"/>
        <v>0</v>
      </c>
      <c r="KQ62" s="154">
        <f t="shared" si="49"/>
        <v>0</v>
      </c>
      <c r="KR62" s="154">
        <f t="shared" si="49"/>
        <v>0</v>
      </c>
      <c r="KS62" s="154">
        <f t="shared" si="49"/>
        <v>0</v>
      </c>
      <c r="KT62" s="154">
        <f t="shared" si="49"/>
        <v>0</v>
      </c>
      <c r="KU62" s="154">
        <f t="shared" si="49"/>
        <v>0</v>
      </c>
      <c r="KV62" s="154">
        <f t="shared" si="49"/>
        <v>0</v>
      </c>
      <c r="KW62" s="154">
        <f t="shared" si="49"/>
        <v>0</v>
      </c>
      <c r="KX62" s="154">
        <f t="shared" si="49"/>
        <v>0</v>
      </c>
      <c r="KY62" s="154">
        <f t="shared" si="49"/>
        <v>0</v>
      </c>
      <c r="KZ62" s="154">
        <f t="shared" si="49"/>
        <v>0</v>
      </c>
      <c r="LA62" s="154">
        <f t="shared" si="49"/>
        <v>0</v>
      </c>
      <c r="LB62" s="154">
        <f t="shared" si="49"/>
        <v>0</v>
      </c>
      <c r="LC62" s="154">
        <f t="shared" si="49"/>
        <v>0</v>
      </c>
      <c r="LD62" s="154">
        <f t="shared" si="49"/>
        <v>0</v>
      </c>
      <c r="LE62" s="154">
        <f t="shared" si="49"/>
        <v>0</v>
      </c>
      <c r="LF62" s="154">
        <f t="shared" si="49"/>
        <v>0</v>
      </c>
      <c r="LG62" s="154">
        <f t="shared" si="49"/>
        <v>0</v>
      </c>
      <c r="LH62" s="154">
        <f t="shared" si="49"/>
        <v>0</v>
      </c>
      <c r="LI62" s="154">
        <f t="shared" si="49"/>
        <v>0</v>
      </c>
      <c r="LJ62" s="154">
        <f t="shared" si="49"/>
        <v>0</v>
      </c>
      <c r="LK62" s="154">
        <f t="shared" si="49"/>
        <v>0</v>
      </c>
      <c r="LL62" s="154">
        <f t="shared" si="49"/>
        <v>0</v>
      </c>
      <c r="LM62" s="154">
        <f t="shared" si="49"/>
        <v>0</v>
      </c>
      <c r="LN62" s="154">
        <f t="shared" si="49"/>
        <v>0</v>
      </c>
      <c r="LO62" s="154">
        <f t="shared" si="49"/>
        <v>0</v>
      </c>
      <c r="LP62" s="154">
        <f t="shared" si="49"/>
        <v>0</v>
      </c>
      <c r="LQ62" s="154">
        <f t="shared" si="49"/>
        <v>0</v>
      </c>
      <c r="LR62" s="154">
        <f t="shared" si="49"/>
        <v>0</v>
      </c>
      <c r="LS62" s="154">
        <f t="shared" si="49"/>
        <v>0</v>
      </c>
      <c r="LT62" s="154">
        <f t="shared" si="49"/>
        <v>0</v>
      </c>
      <c r="LU62" s="154">
        <f t="shared" ref="LU62:NF66" si="55">IF(AND(LU$46&gt;=$G62,LU$46&lt;=$H62),$D62,0)</f>
        <v>0</v>
      </c>
      <c r="LV62" s="154">
        <f t="shared" si="55"/>
        <v>0</v>
      </c>
      <c r="LW62" s="154">
        <f t="shared" si="55"/>
        <v>0</v>
      </c>
      <c r="LX62" s="154">
        <f t="shared" si="55"/>
        <v>0</v>
      </c>
      <c r="LY62" s="154">
        <f t="shared" si="55"/>
        <v>0</v>
      </c>
      <c r="LZ62" s="154">
        <f t="shared" si="55"/>
        <v>0</v>
      </c>
      <c r="MA62" s="154">
        <f t="shared" si="55"/>
        <v>0</v>
      </c>
      <c r="MB62" s="154">
        <f t="shared" si="55"/>
        <v>0</v>
      </c>
      <c r="MC62" s="154">
        <f t="shared" si="55"/>
        <v>0</v>
      </c>
      <c r="MD62" s="154">
        <f t="shared" si="55"/>
        <v>0</v>
      </c>
      <c r="ME62" s="154">
        <f t="shared" si="55"/>
        <v>0</v>
      </c>
      <c r="MF62" s="154">
        <f t="shared" si="55"/>
        <v>0</v>
      </c>
      <c r="MG62" s="154">
        <f t="shared" si="55"/>
        <v>0</v>
      </c>
      <c r="MH62" s="154">
        <f t="shared" si="55"/>
        <v>0</v>
      </c>
      <c r="MI62" s="154">
        <f t="shared" si="55"/>
        <v>0</v>
      </c>
      <c r="MJ62" s="154">
        <f t="shared" si="55"/>
        <v>0</v>
      </c>
      <c r="MK62" s="154">
        <f t="shared" si="55"/>
        <v>0</v>
      </c>
      <c r="ML62" s="154">
        <f t="shared" si="55"/>
        <v>0</v>
      </c>
      <c r="MM62" s="154">
        <f t="shared" si="55"/>
        <v>0</v>
      </c>
      <c r="MN62" s="154">
        <f t="shared" si="55"/>
        <v>0</v>
      </c>
      <c r="MO62" s="154">
        <f t="shared" si="55"/>
        <v>0</v>
      </c>
      <c r="MP62" s="154">
        <f t="shared" si="55"/>
        <v>0</v>
      </c>
      <c r="MQ62" s="154">
        <f t="shared" si="55"/>
        <v>0</v>
      </c>
      <c r="MR62" s="154">
        <f t="shared" si="55"/>
        <v>0</v>
      </c>
      <c r="MS62" s="154">
        <f t="shared" si="55"/>
        <v>0</v>
      </c>
      <c r="MT62" s="154">
        <f t="shared" si="55"/>
        <v>0</v>
      </c>
      <c r="MU62" s="154">
        <f t="shared" si="55"/>
        <v>0</v>
      </c>
      <c r="MV62" s="154">
        <f t="shared" si="55"/>
        <v>0</v>
      </c>
      <c r="MW62" s="154">
        <f t="shared" si="55"/>
        <v>0</v>
      </c>
      <c r="MX62" s="154">
        <f t="shared" si="55"/>
        <v>0</v>
      </c>
      <c r="MY62" s="154">
        <f t="shared" si="55"/>
        <v>0</v>
      </c>
      <c r="MZ62" s="154">
        <f t="shared" si="55"/>
        <v>0</v>
      </c>
      <c r="NA62" s="154">
        <f t="shared" si="55"/>
        <v>0</v>
      </c>
      <c r="NB62" s="154">
        <f t="shared" si="55"/>
        <v>0</v>
      </c>
      <c r="NC62" s="154">
        <f t="shared" si="55"/>
        <v>0</v>
      </c>
      <c r="ND62" s="154">
        <f t="shared" si="55"/>
        <v>0</v>
      </c>
      <c r="NE62" s="154">
        <f t="shared" si="55"/>
        <v>0</v>
      </c>
      <c r="NF62" s="154">
        <f t="shared" si="55"/>
        <v>0</v>
      </c>
    </row>
    <row r="63" spans="2:370" s="154" customFormat="1" x14ac:dyDescent="0.25">
      <c r="B63" s="154">
        <v>17</v>
      </c>
      <c r="C63" s="154" t="str">
        <f>C35</f>
        <v>Buildings (in the focus area)</v>
      </c>
      <c r="D63" s="156">
        <f>F35</f>
        <v>0.5</v>
      </c>
      <c r="E63" s="154">
        <v>1</v>
      </c>
      <c r="F63" s="154">
        <f t="shared" si="25"/>
        <v>0.05</v>
      </c>
      <c r="G63" s="154">
        <f t="shared" si="26"/>
        <v>288.00000000000006</v>
      </c>
      <c r="H63" s="154">
        <f>360*SUM(F47:F63)</f>
        <v>306.00000000000006</v>
      </c>
      <c r="J63" s="154">
        <f t="shared" si="18"/>
        <v>0</v>
      </c>
      <c r="K63" s="154">
        <f t="shared" si="52"/>
        <v>0</v>
      </c>
      <c r="L63" s="154">
        <f t="shared" si="52"/>
        <v>0</v>
      </c>
      <c r="M63" s="154">
        <f t="shared" si="52"/>
        <v>0</v>
      </c>
      <c r="N63" s="154">
        <f t="shared" si="52"/>
        <v>0</v>
      </c>
      <c r="O63" s="154">
        <f t="shared" si="52"/>
        <v>0</v>
      </c>
      <c r="P63" s="154">
        <f t="shared" si="52"/>
        <v>0</v>
      </c>
      <c r="Q63" s="154">
        <f t="shared" si="52"/>
        <v>0</v>
      </c>
      <c r="R63" s="154">
        <f t="shared" si="52"/>
        <v>0</v>
      </c>
      <c r="S63" s="154">
        <f t="shared" si="52"/>
        <v>0</v>
      </c>
      <c r="T63" s="154">
        <f t="shared" si="52"/>
        <v>0</v>
      </c>
      <c r="U63" s="154">
        <f t="shared" si="52"/>
        <v>0</v>
      </c>
      <c r="V63" s="154">
        <f t="shared" si="52"/>
        <v>0</v>
      </c>
      <c r="W63" s="154">
        <f t="shared" si="52"/>
        <v>0</v>
      </c>
      <c r="X63" s="154">
        <f t="shared" si="52"/>
        <v>0</v>
      </c>
      <c r="Y63" s="154">
        <f t="shared" si="52"/>
        <v>0</v>
      </c>
      <c r="Z63" s="154">
        <f t="shared" si="52"/>
        <v>0</v>
      </c>
      <c r="AA63" s="154">
        <f t="shared" si="52"/>
        <v>0</v>
      </c>
      <c r="AB63" s="154">
        <f t="shared" si="52"/>
        <v>0</v>
      </c>
      <c r="AC63" s="154">
        <f t="shared" si="52"/>
        <v>0</v>
      </c>
      <c r="AD63" s="154">
        <f t="shared" si="52"/>
        <v>0</v>
      </c>
      <c r="AE63" s="154">
        <f t="shared" si="52"/>
        <v>0</v>
      </c>
      <c r="AF63" s="154">
        <f t="shared" si="52"/>
        <v>0</v>
      </c>
      <c r="AG63" s="154">
        <f t="shared" si="52"/>
        <v>0</v>
      </c>
      <c r="AH63" s="154">
        <f t="shared" si="52"/>
        <v>0</v>
      </c>
      <c r="AI63" s="154">
        <f t="shared" si="52"/>
        <v>0</v>
      </c>
      <c r="AJ63" s="154">
        <f t="shared" si="52"/>
        <v>0</v>
      </c>
      <c r="AK63" s="154">
        <f t="shared" si="52"/>
        <v>0</v>
      </c>
      <c r="AL63" s="154">
        <f t="shared" si="52"/>
        <v>0</v>
      </c>
      <c r="AM63" s="154">
        <f t="shared" si="52"/>
        <v>0</v>
      </c>
      <c r="AN63" s="154">
        <f t="shared" si="52"/>
        <v>0</v>
      </c>
      <c r="AO63" s="154">
        <f t="shared" si="52"/>
        <v>0</v>
      </c>
      <c r="AP63" s="154">
        <f t="shared" si="52"/>
        <v>0</v>
      </c>
      <c r="AQ63" s="154">
        <f t="shared" si="52"/>
        <v>0</v>
      </c>
      <c r="AR63" s="154">
        <f t="shared" si="52"/>
        <v>0</v>
      </c>
      <c r="AS63" s="154">
        <f t="shared" si="52"/>
        <v>0</v>
      </c>
      <c r="AT63" s="154">
        <f t="shared" si="52"/>
        <v>0</v>
      </c>
      <c r="AU63" s="154">
        <f t="shared" si="52"/>
        <v>0</v>
      </c>
      <c r="AV63" s="154">
        <f t="shared" si="52"/>
        <v>0</v>
      </c>
      <c r="AW63" s="154">
        <f t="shared" si="52"/>
        <v>0</v>
      </c>
      <c r="AX63" s="154">
        <f t="shared" si="52"/>
        <v>0</v>
      </c>
      <c r="AY63" s="154">
        <f t="shared" si="52"/>
        <v>0</v>
      </c>
      <c r="AZ63" s="154">
        <f t="shared" si="52"/>
        <v>0</v>
      </c>
      <c r="BA63" s="154">
        <f t="shared" si="52"/>
        <v>0</v>
      </c>
      <c r="BB63" s="154">
        <f t="shared" si="52"/>
        <v>0</v>
      </c>
      <c r="BC63" s="154">
        <f t="shared" si="52"/>
        <v>0</v>
      </c>
      <c r="BD63" s="154">
        <f t="shared" si="52"/>
        <v>0</v>
      </c>
      <c r="BE63" s="154">
        <f t="shared" si="52"/>
        <v>0</v>
      </c>
      <c r="BF63" s="154">
        <f t="shared" si="52"/>
        <v>0</v>
      </c>
      <c r="BG63" s="154">
        <f t="shared" si="52"/>
        <v>0</v>
      </c>
      <c r="BH63" s="154">
        <f t="shared" si="52"/>
        <v>0</v>
      </c>
      <c r="BI63" s="154">
        <f t="shared" si="52"/>
        <v>0</v>
      </c>
      <c r="BJ63" s="154">
        <f t="shared" si="52"/>
        <v>0</v>
      </c>
      <c r="BK63" s="154">
        <f t="shared" si="52"/>
        <v>0</v>
      </c>
      <c r="BL63" s="154">
        <f t="shared" si="52"/>
        <v>0</v>
      </c>
      <c r="BM63" s="154">
        <f t="shared" si="52"/>
        <v>0</v>
      </c>
      <c r="BN63" s="154">
        <f t="shared" si="52"/>
        <v>0</v>
      </c>
      <c r="BO63" s="154">
        <f t="shared" si="52"/>
        <v>0</v>
      </c>
      <c r="BP63" s="154">
        <f t="shared" si="52"/>
        <v>0</v>
      </c>
      <c r="BQ63" s="154">
        <f t="shared" si="52"/>
        <v>0</v>
      </c>
      <c r="BR63" s="154">
        <f t="shared" si="52"/>
        <v>0</v>
      </c>
      <c r="BS63" s="154">
        <f t="shared" si="52"/>
        <v>0</v>
      </c>
      <c r="BT63" s="154">
        <f t="shared" si="52"/>
        <v>0</v>
      </c>
      <c r="BU63" s="154">
        <f t="shared" si="52"/>
        <v>0</v>
      </c>
      <c r="BV63" s="154">
        <f t="shared" si="52"/>
        <v>0</v>
      </c>
      <c r="BW63" s="154">
        <f t="shared" si="50"/>
        <v>0</v>
      </c>
      <c r="BX63" s="154">
        <f t="shared" si="50"/>
        <v>0</v>
      </c>
      <c r="BY63" s="154">
        <f t="shared" si="50"/>
        <v>0</v>
      </c>
      <c r="BZ63" s="154">
        <f t="shared" si="50"/>
        <v>0</v>
      </c>
      <c r="CA63" s="154">
        <f t="shared" si="50"/>
        <v>0</v>
      </c>
      <c r="CB63" s="154">
        <f t="shared" si="50"/>
        <v>0</v>
      </c>
      <c r="CC63" s="154">
        <f t="shared" si="50"/>
        <v>0</v>
      </c>
      <c r="CD63" s="154">
        <f t="shared" si="50"/>
        <v>0</v>
      </c>
      <c r="CE63" s="154">
        <f t="shared" si="50"/>
        <v>0</v>
      </c>
      <c r="CF63" s="154">
        <f t="shared" si="50"/>
        <v>0</v>
      </c>
      <c r="CG63" s="154">
        <f t="shared" si="50"/>
        <v>0</v>
      </c>
      <c r="CH63" s="154">
        <f t="shared" si="50"/>
        <v>0</v>
      </c>
      <c r="CI63" s="154">
        <f t="shared" si="50"/>
        <v>0</v>
      </c>
      <c r="CJ63" s="154">
        <f t="shared" si="50"/>
        <v>0</v>
      </c>
      <c r="CK63" s="154">
        <f t="shared" si="50"/>
        <v>0</v>
      </c>
      <c r="CL63" s="154">
        <f t="shared" si="50"/>
        <v>0</v>
      </c>
      <c r="CM63" s="154">
        <f t="shared" si="50"/>
        <v>0</v>
      </c>
      <c r="CN63" s="154">
        <f t="shared" si="50"/>
        <v>0</v>
      </c>
      <c r="CO63" s="154">
        <f t="shared" si="50"/>
        <v>0</v>
      </c>
      <c r="CP63" s="154">
        <f t="shared" si="50"/>
        <v>0</v>
      </c>
      <c r="CQ63" s="154">
        <f t="shared" si="50"/>
        <v>0</v>
      </c>
      <c r="CR63" s="154">
        <f t="shared" si="50"/>
        <v>0</v>
      </c>
      <c r="CS63" s="154">
        <f t="shared" si="50"/>
        <v>0</v>
      </c>
      <c r="CT63" s="154">
        <f t="shared" si="50"/>
        <v>0</v>
      </c>
      <c r="CU63" s="154">
        <f t="shared" si="50"/>
        <v>0</v>
      </c>
      <c r="CV63" s="154">
        <f t="shared" si="50"/>
        <v>0</v>
      </c>
      <c r="CW63" s="154">
        <f t="shared" si="50"/>
        <v>0</v>
      </c>
      <c r="CX63" s="154">
        <f t="shared" si="50"/>
        <v>0</v>
      </c>
      <c r="CY63" s="154">
        <f t="shared" si="50"/>
        <v>0</v>
      </c>
      <c r="CZ63" s="154">
        <f t="shared" si="50"/>
        <v>0</v>
      </c>
      <c r="DA63" s="154">
        <f t="shared" si="50"/>
        <v>0</v>
      </c>
      <c r="DB63" s="154">
        <f t="shared" si="50"/>
        <v>0</v>
      </c>
      <c r="DC63" s="154">
        <f t="shared" si="50"/>
        <v>0</v>
      </c>
      <c r="DD63" s="154">
        <f t="shared" si="50"/>
        <v>0</v>
      </c>
      <c r="DE63" s="154">
        <f t="shared" si="50"/>
        <v>0</v>
      </c>
      <c r="DF63" s="154">
        <f t="shared" si="50"/>
        <v>0</v>
      </c>
      <c r="DG63" s="154">
        <f t="shared" si="50"/>
        <v>0</v>
      </c>
      <c r="DH63" s="154">
        <f t="shared" si="50"/>
        <v>0</v>
      </c>
      <c r="DI63" s="154">
        <f t="shared" si="50"/>
        <v>0</v>
      </c>
      <c r="DJ63" s="154">
        <f t="shared" si="50"/>
        <v>0</v>
      </c>
      <c r="DK63" s="154">
        <f t="shared" si="50"/>
        <v>0</v>
      </c>
      <c r="DL63" s="154">
        <f t="shared" si="50"/>
        <v>0</v>
      </c>
      <c r="DM63" s="154">
        <f t="shared" si="50"/>
        <v>0</v>
      </c>
      <c r="DN63" s="154">
        <f t="shared" si="50"/>
        <v>0</v>
      </c>
      <c r="DO63" s="154">
        <f t="shared" si="50"/>
        <v>0</v>
      </c>
      <c r="DP63" s="154">
        <f t="shared" si="50"/>
        <v>0</v>
      </c>
      <c r="DQ63" s="154">
        <f t="shared" si="50"/>
        <v>0</v>
      </c>
      <c r="DR63" s="154">
        <f t="shared" si="50"/>
        <v>0</v>
      </c>
      <c r="DS63" s="154">
        <f t="shared" si="50"/>
        <v>0</v>
      </c>
      <c r="DT63" s="154">
        <f t="shared" si="50"/>
        <v>0</v>
      </c>
      <c r="DU63" s="154">
        <f t="shared" si="50"/>
        <v>0</v>
      </c>
      <c r="DV63" s="154">
        <f t="shared" si="50"/>
        <v>0</v>
      </c>
      <c r="DW63" s="154">
        <f t="shared" si="50"/>
        <v>0</v>
      </c>
      <c r="DX63" s="154">
        <f t="shared" si="50"/>
        <v>0</v>
      </c>
      <c r="DY63" s="154">
        <f t="shared" si="50"/>
        <v>0</v>
      </c>
      <c r="DZ63" s="154">
        <f t="shared" si="50"/>
        <v>0</v>
      </c>
      <c r="EA63" s="154">
        <f t="shared" si="50"/>
        <v>0</v>
      </c>
      <c r="EB63" s="154">
        <f t="shared" si="50"/>
        <v>0</v>
      </c>
      <c r="EC63" s="154">
        <f t="shared" si="50"/>
        <v>0</v>
      </c>
      <c r="ED63" s="154">
        <f t="shared" si="50"/>
        <v>0</v>
      </c>
      <c r="EE63" s="154">
        <f t="shared" si="50"/>
        <v>0</v>
      </c>
      <c r="EF63" s="154">
        <f t="shared" si="50"/>
        <v>0</v>
      </c>
      <c r="EG63" s="154">
        <f t="shared" si="50"/>
        <v>0</v>
      </c>
      <c r="EH63" s="154">
        <f t="shared" si="31"/>
        <v>0</v>
      </c>
      <c r="EI63" s="154">
        <f t="shared" ref="EI63:GT66" si="56">IF(AND(EI$46&gt;=$G63,EI$46&lt;=$H63),$D63,0)</f>
        <v>0</v>
      </c>
      <c r="EJ63" s="154">
        <f t="shared" si="56"/>
        <v>0</v>
      </c>
      <c r="EK63" s="154">
        <f t="shared" si="56"/>
        <v>0</v>
      </c>
      <c r="EL63" s="154">
        <f t="shared" si="56"/>
        <v>0</v>
      </c>
      <c r="EM63" s="154">
        <f t="shared" si="56"/>
        <v>0</v>
      </c>
      <c r="EN63" s="154">
        <f t="shared" si="56"/>
        <v>0</v>
      </c>
      <c r="EO63" s="154">
        <f t="shared" si="56"/>
        <v>0</v>
      </c>
      <c r="EP63" s="154">
        <f t="shared" si="56"/>
        <v>0</v>
      </c>
      <c r="EQ63" s="154">
        <f t="shared" si="56"/>
        <v>0</v>
      </c>
      <c r="ER63" s="154">
        <f t="shared" si="56"/>
        <v>0</v>
      </c>
      <c r="ES63" s="154">
        <f t="shared" si="56"/>
        <v>0</v>
      </c>
      <c r="ET63" s="154">
        <f t="shared" si="56"/>
        <v>0</v>
      </c>
      <c r="EU63" s="154">
        <f t="shared" si="56"/>
        <v>0</v>
      </c>
      <c r="EV63" s="154">
        <f t="shared" si="56"/>
        <v>0</v>
      </c>
      <c r="EW63" s="154">
        <f t="shared" si="56"/>
        <v>0</v>
      </c>
      <c r="EX63" s="154">
        <f t="shared" si="56"/>
        <v>0</v>
      </c>
      <c r="EY63" s="154">
        <f t="shared" si="56"/>
        <v>0</v>
      </c>
      <c r="EZ63" s="154">
        <f t="shared" si="56"/>
        <v>0</v>
      </c>
      <c r="FA63" s="154">
        <f t="shared" si="56"/>
        <v>0</v>
      </c>
      <c r="FB63" s="154">
        <f t="shared" si="56"/>
        <v>0</v>
      </c>
      <c r="FC63" s="154">
        <f t="shared" si="56"/>
        <v>0</v>
      </c>
      <c r="FD63" s="154">
        <f t="shared" si="56"/>
        <v>0</v>
      </c>
      <c r="FE63" s="154">
        <f t="shared" si="56"/>
        <v>0</v>
      </c>
      <c r="FF63" s="154">
        <f t="shared" si="56"/>
        <v>0</v>
      </c>
      <c r="FG63" s="154">
        <f t="shared" si="56"/>
        <v>0</v>
      </c>
      <c r="FH63" s="154">
        <f t="shared" si="56"/>
        <v>0</v>
      </c>
      <c r="FI63" s="154">
        <f t="shared" si="56"/>
        <v>0</v>
      </c>
      <c r="FJ63" s="154">
        <f t="shared" si="56"/>
        <v>0</v>
      </c>
      <c r="FK63" s="154">
        <f t="shared" si="56"/>
        <v>0</v>
      </c>
      <c r="FL63" s="154">
        <f t="shared" si="56"/>
        <v>0</v>
      </c>
      <c r="FM63" s="154">
        <f t="shared" si="56"/>
        <v>0</v>
      </c>
      <c r="FN63" s="154">
        <f t="shared" si="56"/>
        <v>0</v>
      </c>
      <c r="FO63" s="154">
        <f t="shared" si="56"/>
        <v>0</v>
      </c>
      <c r="FP63" s="154">
        <f t="shared" si="56"/>
        <v>0</v>
      </c>
      <c r="FQ63" s="154">
        <f t="shared" si="56"/>
        <v>0</v>
      </c>
      <c r="FR63" s="154">
        <f t="shared" si="56"/>
        <v>0</v>
      </c>
      <c r="FS63" s="154">
        <f t="shared" si="56"/>
        <v>0</v>
      </c>
      <c r="FT63" s="154">
        <f t="shared" si="56"/>
        <v>0</v>
      </c>
      <c r="FU63" s="154">
        <f t="shared" si="56"/>
        <v>0</v>
      </c>
      <c r="FV63" s="154">
        <f t="shared" si="56"/>
        <v>0</v>
      </c>
      <c r="FW63" s="154">
        <f t="shared" si="56"/>
        <v>0</v>
      </c>
      <c r="FX63" s="154">
        <f t="shared" si="56"/>
        <v>0</v>
      </c>
      <c r="FY63" s="154">
        <f t="shared" si="56"/>
        <v>0</v>
      </c>
      <c r="FZ63" s="154">
        <f t="shared" si="56"/>
        <v>0</v>
      </c>
      <c r="GA63" s="154">
        <f t="shared" si="56"/>
        <v>0</v>
      </c>
      <c r="GB63" s="154">
        <f t="shared" si="56"/>
        <v>0</v>
      </c>
      <c r="GC63" s="154">
        <f t="shared" si="56"/>
        <v>0</v>
      </c>
      <c r="GD63" s="154">
        <f t="shared" si="56"/>
        <v>0</v>
      </c>
      <c r="GE63" s="154">
        <f t="shared" si="56"/>
        <v>0</v>
      </c>
      <c r="GF63" s="154">
        <f t="shared" si="56"/>
        <v>0</v>
      </c>
      <c r="GG63" s="154">
        <f t="shared" si="56"/>
        <v>0</v>
      </c>
      <c r="GH63" s="154">
        <f t="shared" si="56"/>
        <v>0</v>
      </c>
      <c r="GI63" s="154">
        <f t="shared" si="56"/>
        <v>0</v>
      </c>
      <c r="GJ63" s="154">
        <f t="shared" si="56"/>
        <v>0</v>
      </c>
      <c r="GK63" s="154">
        <f t="shared" si="56"/>
        <v>0</v>
      </c>
      <c r="GL63" s="154">
        <f t="shared" si="56"/>
        <v>0</v>
      </c>
      <c r="GM63" s="154">
        <f t="shared" si="56"/>
        <v>0</v>
      </c>
      <c r="GN63" s="154">
        <f t="shared" si="56"/>
        <v>0</v>
      </c>
      <c r="GO63" s="154">
        <f t="shared" si="56"/>
        <v>0</v>
      </c>
      <c r="GP63" s="154">
        <f t="shared" si="56"/>
        <v>0</v>
      </c>
      <c r="GQ63" s="154">
        <f t="shared" si="56"/>
        <v>0</v>
      </c>
      <c r="GR63" s="154">
        <f t="shared" si="56"/>
        <v>0</v>
      </c>
      <c r="GS63" s="154">
        <f t="shared" si="56"/>
        <v>0</v>
      </c>
      <c r="GT63" s="154">
        <f t="shared" si="56"/>
        <v>0</v>
      </c>
      <c r="GU63" s="154">
        <f t="shared" si="54"/>
        <v>0</v>
      </c>
      <c r="GV63" s="154">
        <f t="shared" si="54"/>
        <v>0</v>
      </c>
      <c r="GW63" s="154">
        <f t="shared" si="54"/>
        <v>0</v>
      </c>
      <c r="GX63" s="154">
        <f t="shared" si="54"/>
        <v>0</v>
      </c>
      <c r="GY63" s="154">
        <f t="shared" si="54"/>
        <v>0</v>
      </c>
      <c r="GZ63" s="154">
        <f t="shared" si="54"/>
        <v>0</v>
      </c>
      <c r="HA63" s="154">
        <f t="shared" si="54"/>
        <v>0</v>
      </c>
      <c r="HB63" s="154">
        <f t="shared" si="54"/>
        <v>0</v>
      </c>
      <c r="HC63" s="154">
        <f t="shared" si="54"/>
        <v>0</v>
      </c>
      <c r="HD63" s="154">
        <f t="shared" si="54"/>
        <v>0</v>
      </c>
      <c r="HE63" s="154">
        <f t="shared" si="54"/>
        <v>0</v>
      </c>
      <c r="HF63" s="154">
        <f t="shared" si="54"/>
        <v>0</v>
      </c>
      <c r="HG63" s="154">
        <f t="shared" si="54"/>
        <v>0</v>
      </c>
      <c r="HH63" s="154">
        <f t="shared" si="54"/>
        <v>0</v>
      </c>
      <c r="HI63" s="154">
        <f t="shared" si="54"/>
        <v>0</v>
      </c>
      <c r="HJ63" s="154">
        <f t="shared" si="54"/>
        <v>0</v>
      </c>
      <c r="HK63" s="154">
        <f t="shared" si="54"/>
        <v>0</v>
      </c>
      <c r="HL63" s="154">
        <f t="shared" si="54"/>
        <v>0</v>
      </c>
      <c r="HM63" s="154">
        <f t="shared" si="54"/>
        <v>0</v>
      </c>
      <c r="HN63" s="154">
        <f t="shared" si="54"/>
        <v>0</v>
      </c>
      <c r="HO63" s="154">
        <f t="shared" si="54"/>
        <v>0</v>
      </c>
      <c r="HP63" s="154">
        <f t="shared" si="54"/>
        <v>0</v>
      </c>
      <c r="HQ63" s="154">
        <f t="shared" si="54"/>
        <v>0</v>
      </c>
      <c r="HR63" s="154">
        <f t="shared" si="54"/>
        <v>0</v>
      </c>
      <c r="HS63" s="154">
        <f t="shared" si="54"/>
        <v>0</v>
      </c>
      <c r="HT63" s="154">
        <f t="shared" si="54"/>
        <v>0</v>
      </c>
      <c r="HU63" s="154">
        <f t="shared" si="54"/>
        <v>0</v>
      </c>
      <c r="HV63" s="154">
        <f t="shared" si="54"/>
        <v>0</v>
      </c>
      <c r="HW63" s="154">
        <f t="shared" si="54"/>
        <v>0</v>
      </c>
      <c r="HX63" s="154">
        <f t="shared" si="54"/>
        <v>0</v>
      </c>
      <c r="HY63" s="154">
        <f t="shared" si="54"/>
        <v>0</v>
      </c>
      <c r="HZ63" s="154">
        <f t="shared" si="54"/>
        <v>0</v>
      </c>
      <c r="IA63" s="154">
        <f t="shared" si="54"/>
        <v>0</v>
      </c>
      <c r="IB63" s="154">
        <f t="shared" si="54"/>
        <v>0</v>
      </c>
      <c r="IC63" s="154">
        <f t="shared" si="54"/>
        <v>0</v>
      </c>
      <c r="ID63" s="154">
        <f t="shared" si="54"/>
        <v>0</v>
      </c>
      <c r="IE63" s="154">
        <f t="shared" si="54"/>
        <v>0</v>
      </c>
      <c r="IF63" s="154">
        <f t="shared" si="54"/>
        <v>0</v>
      </c>
      <c r="IG63" s="154">
        <f t="shared" si="54"/>
        <v>0</v>
      </c>
      <c r="IH63" s="154">
        <f t="shared" si="54"/>
        <v>0</v>
      </c>
      <c r="II63" s="154">
        <f t="shared" si="54"/>
        <v>0</v>
      </c>
      <c r="IJ63" s="154">
        <f t="shared" si="54"/>
        <v>0</v>
      </c>
      <c r="IK63" s="154">
        <f t="shared" si="54"/>
        <v>0</v>
      </c>
      <c r="IL63" s="154">
        <f t="shared" si="54"/>
        <v>0</v>
      </c>
      <c r="IM63" s="154">
        <f t="shared" si="54"/>
        <v>0</v>
      </c>
      <c r="IN63" s="154">
        <f t="shared" si="54"/>
        <v>0</v>
      </c>
      <c r="IO63" s="154">
        <f t="shared" si="54"/>
        <v>0</v>
      </c>
      <c r="IP63" s="154">
        <f t="shared" si="54"/>
        <v>0</v>
      </c>
      <c r="IQ63" s="154">
        <f t="shared" si="54"/>
        <v>0</v>
      </c>
      <c r="IR63" s="154">
        <f t="shared" si="54"/>
        <v>0</v>
      </c>
      <c r="IS63" s="154">
        <f t="shared" si="54"/>
        <v>0</v>
      </c>
      <c r="IT63" s="154">
        <f t="shared" si="54"/>
        <v>0</v>
      </c>
      <c r="IU63" s="154">
        <f t="shared" si="54"/>
        <v>0</v>
      </c>
      <c r="IV63" s="154">
        <f t="shared" si="54"/>
        <v>0</v>
      </c>
      <c r="IW63" s="154">
        <f t="shared" si="54"/>
        <v>0</v>
      </c>
      <c r="IX63" s="154">
        <f t="shared" si="54"/>
        <v>0</v>
      </c>
      <c r="IY63" s="154">
        <f t="shared" si="54"/>
        <v>0</v>
      </c>
      <c r="IZ63" s="154">
        <f t="shared" si="54"/>
        <v>0</v>
      </c>
      <c r="JA63" s="154">
        <f t="shared" si="54"/>
        <v>0</v>
      </c>
      <c r="JB63" s="154">
        <f t="shared" si="54"/>
        <v>0</v>
      </c>
      <c r="JC63" s="154">
        <f t="shared" si="54"/>
        <v>0</v>
      </c>
      <c r="JD63" s="154">
        <f t="shared" si="54"/>
        <v>0</v>
      </c>
      <c r="JE63" s="154">
        <f t="shared" si="54"/>
        <v>0</v>
      </c>
      <c r="JF63" s="154">
        <f t="shared" si="44"/>
        <v>0</v>
      </c>
      <c r="JG63" s="154">
        <f t="shared" si="44"/>
        <v>0</v>
      </c>
      <c r="JH63" s="154">
        <f t="shared" si="44"/>
        <v>0</v>
      </c>
      <c r="JI63" s="154">
        <f t="shared" si="42"/>
        <v>0</v>
      </c>
      <c r="JJ63" s="154">
        <f t="shared" ref="JJ63:LU66" si="57">IF(AND(JJ$46&gt;=$G63,JJ$46&lt;=$H63),$D63,0)</f>
        <v>0</v>
      </c>
      <c r="JK63" s="154">
        <f t="shared" si="57"/>
        <v>0</v>
      </c>
      <c r="JL63" s="154">
        <f t="shared" si="57"/>
        <v>0</v>
      </c>
      <c r="JM63" s="154">
        <f t="shared" si="57"/>
        <v>0</v>
      </c>
      <c r="JN63" s="154">
        <f t="shared" si="57"/>
        <v>0</v>
      </c>
      <c r="JO63" s="154">
        <f t="shared" si="57"/>
        <v>0</v>
      </c>
      <c r="JP63" s="154">
        <f t="shared" si="57"/>
        <v>0</v>
      </c>
      <c r="JQ63" s="154">
        <f t="shared" si="57"/>
        <v>0</v>
      </c>
      <c r="JR63" s="154">
        <f t="shared" si="57"/>
        <v>0</v>
      </c>
      <c r="JS63" s="154">
        <f t="shared" si="57"/>
        <v>0</v>
      </c>
      <c r="JT63" s="154">
        <f t="shared" si="57"/>
        <v>0</v>
      </c>
      <c r="JU63" s="154">
        <f t="shared" si="57"/>
        <v>0</v>
      </c>
      <c r="JV63" s="154">
        <f t="shared" si="57"/>
        <v>0</v>
      </c>
      <c r="JW63" s="154">
        <f t="shared" si="57"/>
        <v>0</v>
      </c>
      <c r="JX63" s="154">
        <f t="shared" si="57"/>
        <v>0</v>
      </c>
      <c r="JY63" s="154">
        <f t="shared" si="57"/>
        <v>0</v>
      </c>
      <c r="JZ63" s="154">
        <f t="shared" si="57"/>
        <v>0</v>
      </c>
      <c r="KA63" s="154">
        <f t="shared" si="57"/>
        <v>0</v>
      </c>
      <c r="KB63" s="154">
        <f t="shared" si="57"/>
        <v>0</v>
      </c>
      <c r="KC63" s="154">
        <f t="shared" si="57"/>
        <v>0</v>
      </c>
      <c r="KD63" s="154">
        <f t="shared" si="57"/>
        <v>0</v>
      </c>
      <c r="KE63" s="154">
        <f t="shared" si="57"/>
        <v>0</v>
      </c>
      <c r="KF63" s="154">
        <f t="shared" si="57"/>
        <v>0</v>
      </c>
      <c r="KG63" s="154">
        <f t="shared" si="57"/>
        <v>0</v>
      </c>
      <c r="KH63" s="154">
        <f t="shared" si="57"/>
        <v>0</v>
      </c>
      <c r="KI63" s="154">
        <f t="shared" si="57"/>
        <v>0</v>
      </c>
      <c r="KJ63" s="154">
        <f t="shared" si="57"/>
        <v>0</v>
      </c>
      <c r="KK63" s="154">
        <f t="shared" si="57"/>
        <v>0</v>
      </c>
      <c r="KL63" s="154">
        <f t="shared" si="57"/>
        <v>0.5</v>
      </c>
      <c r="KM63" s="154">
        <f t="shared" si="57"/>
        <v>0.5</v>
      </c>
      <c r="KN63" s="154">
        <f t="shared" si="57"/>
        <v>0.5</v>
      </c>
      <c r="KO63" s="154">
        <f t="shared" si="57"/>
        <v>0.5</v>
      </c>
      <c r="KP63" s="154">
        <f t="shared" si="57"/>
        <v>0.5</v>
      </c>
      <c r="KQ63" s="154">
        <f t="shared" si="57"/>
        <v>0.5</v>
      </c>
      <c r="KR63" s="154">
        <f t="shared" si="57"/>
        <v>0.5</v>
      </c>
      <c r="KS63" s="154">
        <f t="shared" si="57"/>
        <v>0.5</v>
      </c>
      <c r="KT63" s="154">
        <f t="shared" si="57"/>
        <v>0.5</v>
      </c>
      <c r="KU63" s="154">
        <f t="shared" si="57"/>
        <v>0.5</v>
      </c>
      <c r="KV63" s="154">
        <f t="shared" si="57"/>
        <v>0.5</v>
      </c>
      <c r="KW63" s="154">
        <f t="shared" si="57"/>
        <v>0.5</v>
      </c>
      <c r="KX63" s="154">
        <f t="shared" si="57"/>
        <v>0.5</v>
      </c>
      <c r="KY63" s="154">
        <f t="shared" si="57"/>
        <v>0.5</v>
      </c>
      <c r="KZ63" s="154">
        <f t="shared" si="57"/>
        <v>0.5</v>
      </c>
      <c r="LA63" s="154">
        <f t="shared" si="57"/>
        <v>0.5</v>
      </c>
      <c r="LB63" s="154">
        <f t="shared" si="57"/>
        <v>0.5</v>
      </c>
      <c r="LC63" s="154">
        <f t="shared" si="57"/>
        <v>0.5</v>
      </c>
      <c r="LD63" s="154">
        <f t="shared" si="57"/>
        <v>0.5</v>
      </c>
      <c r="LE63" s="154">
        <f t="shared" si="57"/>
        <v>0</v>
      </c>
      <c r="LF63" s="154">
        <f t="shared" si="57"/>
        <v>0</v>
      </c>
      <c r="LG63" s="154">
        <f t="shared" si="57"/>
        <v>0</v>
      </c>
      <c r="LH63" s="154">
        <f t="shared" si="57"/>
        <v>0</v>
      </c>
      <c r="LI63" s="154">
        <f t="shared" si="57"/>
        <v>0</v>
      </c>
      <c r="LJ63" s="154">
        <f t="shared" si="57"/>
        <v>0</v>
      </c>
      <c r="LK63" s="154">
        <f t="shared" si="57"/>
        <v>0</v>
      </c>
      <c r="LL63" s="154">
        <f t="shared" si="57"/>
        <v>0</v>
      </c>
      <c r="LM63" s="154">
        <f t="shared" si="57"/>
        <v>0</v>
      </c>
      <c r="LN63" s="154">
        <f t="shared" si="57"/>
        <v>0</v>
      </c>
      <c r="LO63" s="154">
        <f t="shared" si="57"/>
        <v>0</v>
      </c>
      <c r="LP63" s="154">
        <f t="shared" si="57"/>
        <v>0</v>
      </c>
      <c r="LQ63" s="154">
        <f t="shared" si="57"/>
        <v>0</v>
      </c>
      <c r="LR63" s="154">
        <f t="shared" si="57"/>
        <v>0</v>
      </c>
      <c r="LS63" s="154">
        <f t="shared" si="57"/>
        <v>0</v>
      </c>
      <c r="LT63" s="154">
        <f t="shared" si="57"/>
        <v>0</v>
      </c>
      <c r="LU63" s="154">
        <f t="shared" si="57"/>
        <v>0</v>
      </c>
      <c r="LV63" s="154">
        <f t="shared" si="55"/>
        <v>0</v>
      </c>
      <c r="LW63" s="154">
        <f t="shared" si="55"/>
        <v>0</v>
      </c>
      <c r="LX63" s="154">
        <f t="shared" si="55"/>
        <v>0</v>
      </c>
      <c r="LY63" s="154">
        <f t="shared" si="55"/>
        <v>0</v>
      </c>
      <c r="LZ63" s="154">
        <f t="shared" si="55"/>
        <v>0</v>
      </c>
      <c r="MA63" s="154">
        <f t="shared" si="55"/>
        <v>0</v>
      </c>
      <c r="MB63" s="154">
        <f t="shared" si="55"/>
        <v>0</v>
      </c>
      <c r="MC63" s="154">
        <f t="shared" si="55"/>
        <v>0</v>
      </c>
      <c r="MD63" s="154">
        <f t="shared" si="55"/>
        <v>0</v>
      </c>
      <c r="ME63" s="154">
        <f t="shared" si="55"/>
        <v>0</v>
      </c>
      <c r="MF63" s="154">
        <f t="shared" si="55"/>
        <v>0</v>
      </c>
      <c r="MG63" s="154">
        <f t="shared" si="55"/>
        <v>0</v>
      </c>
      <c r="MH63" s="154">
        <f t="shared" si="55"/>
        <v>0</v>
      </c>
      <c r="MI63" s="154">
        <f t="shared" si="55"/>
        <v>0</v>
      </c>
      <c r="MJ63" s="154">
        <f t="shared" si="55"/>
        <v>0</v>
      </c>
      <c r="MK63" s="154">
        <f t="shared" si="55"/>
        <v>0</v>
      </c>
      <c r="ML63" s="154">
        <f t="shared" si="55"/>
        <v>0</v>
      </c>
      <c r="MM63" s="154">
        <f t="shared" si="55"/>
        <v>0</v>
      </c>
      <c r="MN63" s="154">
        <f t="shared" si="55"/>
        <v>0</v>
      </c>
      <c r="MO63" s="154">
        <f t="shared" si="55"/>
        <v>0</v>
      </c>
      <c r="MP63" s="154">
        <f t="shared" si="55"/>
        <v>0</v>
      </c>
      <c r="MQ63" s="154">
        <f t="shared" si="55"/>
        <v>0</v>
      </c>
      <c r="MR63" s="154">
        <f t="shared" si="55"/>
        <v>0</v>
      </c>
      <c r="MS63" s="154">
        <f t="shared" si="55"/>
        <v>0</v>
      </c>
      <c r="MT63" s="154">
        <f t="shared" si="55"/>
        <v>0</v>
      </c>
      <c r="MU63" s="154">
        <f t="shared" si="55"/>
        <v>0</v>
      </c>
      <c r="MV63" s="154">
        <f t="shared" si="55"/>
        <v>0</v>
      </c>
      <c r="MW63" s="154">
        <f t="shared" si="55"/>
        <v>0</v>
      </c>
      <c r="MX63" s="154">
        <f t="shared" si="55"/>
        <v>0</v>
      </c>
      <c r="MY63" s="154">
        <f t="shared" si="55"/>
        <v>0</v>
      </c>
      <c r="MZ63" s="154">
        <f t="shared" si="55"/>
        <v>0</v>
      </c>
      <c r="NA63" s="154">
        <f t="shared" si="55"/>
        <v>0</v>
      </c>
      <c r="NB63" s="154">
        <f t="shared" si="55"/>
        <v>0</v>
      </c>
      <c r="NC63" s="154">
        <f t="shared" si="55"/>
        <v>0</v>
      </c>
      <c r="ND63" s="154">
        <f t="shared" si="55"/>
        <v>0</v>
      </c>
      <c r="NE63" s="154">
        <f t="shared" si="55"/>
        <v>0</v>
      </c>
      <c r="NF63" s="154">
        <f t="shared" si="55"/>
        <v>0</v>
      </c>
    </row>
    <row r="64" spans="2:370" s="154" customFormat="1" x14ac:dyDescent="0.25">
      <c r="B64" s="154">
        <v>18</v>
      </c>
      <c r="C64" s="154" t="str">
        <f>C36</f>
        <v>Other Public Sectors and Municipal inteventions</v>
      </c>
      <c r="D64" s="156">
        <f>F36</f>
        <v>1</v>
      </c>
      <c r="E64" s="154">
        <v>1</v>
      </c>
      <c r="F64" s="154">
        <f t="shared" si="25"/>
        <v>0.05</v>
      </c>
      <c r="G64" s="154">
        <f t="shared" si="26"/>
        <v>306.00000000000006</v>
      </c>
      <c r="H64" s="154">
        <f>360*SUM(F47:F64)</f>
        <v>324.00000000000011</v>
      </c>
      <c r="J64" s="154">
        <f t="shared" si="18"/>
        <v>0</v>
      </c>
      <c r="K64" s="154">
        <f t="shared" si="52"/>
        <v>0</v>
      </c>
      <c r="L64" s="154">
        <f t="shared" si="52"/>
        <v>0</v>
      </c>
      <c r="M64" s="154">
        <f t="shared" si="52"/>
        <v>0</v>
      </c>
      <c r="N64" s="154">
        <f t="shared" si="52"/>
        <v>0</v>
      </c>
      <c r="O64" s="154">
        <f t="shared" si="52"/>
        <v>0</v>
      </c>
      <c r="P64" s="154">
        <f t="shared" si="52"/>
        <v>0</v>
      </c>
      <c r="Q64" s="154">
        <f t="shared" si="52"/>
        <v>0</v>
      </c>
      <c r="R64" s="154">
        <f t="shared" si="52"/>
        <v>0</v>
      </c>
      <c r="S64" s="154">
        <f t="shared" si="52"/>
        <v>0</v>
      </c>
      <c r="T64" s="154">
        <f t="shared" si="52"/>
        <v>0</v>
      </c>
      <c r="U64" s="154">
        <f t="shared" si="52"/>
        <v>0</v>
      </c>
      <c r="V64" s="154">
        <f t="shared" si="52"/>
        <v>0</v>
      </c>
      <c r="W64" s="154">
        <f t="shared" si="52"/>
        <v>0</v>
      </c>
      <c r="X64" s="154">
        <f t="shared" si="52"/>
        <v>0</v>
      </c>
      <c r="Y64" s="154">
        <f t="shared" si="52"/>
        <v>0</v>
      </c>
      <c r="Z64" s="154">
        <f t="shared" si="52"/>
        <v>0</v>
      </c>
      <c r="AA64" s="154">
        <f t="shared" si="52"/>
        <v>0</v>
      </c>
      <c r="AB64" s="154">
        <f t="shared" si="52"/>
        <v>0</v>
      </c>
      <c r="AC64" s="154">
        <f t="shared" si="52"/>
        <v>0</v>
      </c>
      <c r="AD64" s="154">
        <f t="shared" si="52"/>
        <v>0</v>
      </c>
      <c r="AE64" s="154">
        <f t="shared" si="52"/>
        <v>0</v>
      </c>
      <c r="AF64" s="154">
        <f t="shared" si="52"/>
        <v>0</v>
      </c>
      <c r="AG64" s="154">
        <f t="shared" si="52"/>
        <v>0</v>
      </c>
      <c r="AH64" s="154">
        <f t="shared" si="52"/>
        <v>0</v>
      </c>
      <c r="AI64" s="154">
        <f t="shared" si="52"/>
        <v>0</v>
      </c>
      <c r="AJ64" s="154">
        <f t="shared" si="52"/>
        <v>0</v>
      </c>
      <c r="AK64" s="154">
        <f t="shared" si="52"/>
        <v>0</v>
      </c>
      <c r="AL64" s="154">
        <f t="shared" si="52"/>
        <v>0</v>
      </c>
      <c r="AM64" s="154">
        <f t="shared" si="52"/>
        <v>0</v>
      </c>
      <c r="AN64" s="154">
        <f t="shared" si="52"/>
        <v>0</v>
      </c>
      <c r="AO64" s="154">
        <f t="shared" si="52"/>
        <v>0</v>
      </c>
      <c r="AP64" s="154">
        <f t="shared" si="52"/>
        <v>0</v>
      </c>
      <c r="AQ64" s="154">
        <f t="shared" si="52"/>
        <v>0</v>
      </c>
      <c r="AR64" s="154">
        <f t="shared" si="52"/>
        <v>0</v>
      </c>
      <c r="AS64" s="154">
        <f t="shared" si="52"/>
        <v>0</v>
      </c>
      <c r="AT64" s="154">
        <f t="shared" si="52"/>
        <v>0</v>
      </c>
      <c r="AU64" s="154">
        <f t="shared" si="52"/>
        <v>0</v>
      </c>
      <c r="AV64" s="154">
        <f t="shared" si="52"/>
        <v>0</v>
      </c>
      <c r="AW64" s="154">
        <f t="shared" si="52"/>
        <v>0</v>
      </c>
      <c r="AX64" s="154">
        <f t="shared" si="52"/>
        <v>0</v>
      </c>
      <c r="AY64" s="154">
        <f t="shared" si="52"/>
        <v>0</v>
      </c>
      <c r="AZ64" s="154">
        <f t="shared" si="52"/>
        <v>0</v>
      </c>
      <c r="BA64" s="154">
        <f t="shared" si="52"/>
        <v>0</v>
      </c>
      <c r="BB64" s="154">
        <f t="shared" si="52"/>
        <v>0</v>
      </c>
      <c r="BC64" s="154">
        <f t="shared" si="52"/>
        <v>0</v>
      </c>
      <c r="BD64" s="154">
        <f t="shared" si="52"/>
        <v>0</v>
      </c>
      <c r="BE64" s="154">
        <f t="shared" si="52"/>
        <v>0</v>
      </c>
      <c r="BF64" s="154">
        <f t="shared" si="52"/>
        <v>0</v>
      </c>
      <c r="BG64" s="154">
        <f t="shared" si="52"/>
        <v>0</v>
      </c>
      <c r="BH64" s="154">
        <f t="shared" si="52"/>
        <v>0</v>
      </c>
      <c r="BI64" s="154">
        <f t="shared" si="52"/>
        <v>0</v>
      </c>
      <c r="BJ64" s="154">
        <f t="shared" si="52"/>
        <v>0</v>
      </c>
      <c r="BK64" s="154">
        <f t="shared" si="52"/>
        <v>0</v>
      </c>
      <c r="BL64" s="154">
        <f t="shared" si="52"/>
        <v>0</v>
      </c>
      <c r="BM64" s="154">
        <f t="shared" si="52"/>
        <v>0</v>
      </c>
      <c r="BN64" s="154">
        <f t="shared" si="52"/>
        <v>0</v>
      </c>
      <c r="BO64" s="154">
        <f t="shared" si="52"/>
        <v>0</v>
      </c>
      <c r="BP64" s="154">
        <f t="shared" si="52"/>
        <v>0</v>
      </c>
      <c r="BQ64" s="154">
        <f t="shared" si="52"/>
        <v>0</v>
      </c>
      <c r="BR64" s="154">
        <f t="shared" si="52"/>
        <v>0</v>
      </c>
      <c r="BS64" s="154">
        <f t="shared" si="52"/>
        <v>0</v>
      </c>
      <c r="BT64" s="154">
        <f t="shared" si="52"/>
        <v>0</v>
      </c>
      <c r="BU64" s="154">
        <f t="shared" si="52"/>
        <v>0</v>
      </c>
      <c r="BV64" s="154">
        <f t="shared" ref="BV64:EG66" si="58">IF(AND(BV$46&gt;=$G64,BV$46&lt;=$H64),$D64,0)</f>
        <v>0</v>
      </c>
      <c r="BW64" s="154">
        <f t="shared" si="58"/>
        <v>0</v>
      </c>
      <c r="BX64" s="154">
        <f t="shared" si="58"/>
        <v>0</v>
      </c>
      <c r="BY64" s="154">
        <f t="shared" si="58"/>
        <v>0</v>
      </c>
      <c r="BZ64" s="154">
        <f t="shared" si="58"/>
        <v>0</v>
      </c>
      <c r="CA64" s="154">
        <f t="shared" si="58"/>
        <v>0</v>
      </c>
      <c r="CB64" s="154">
        <f t="shared" si="58"/>
        <v>0</v>
      </c>
      <c r="CC64" s="154">
        <f t="shared" si="58"/>
        <v>0</v>
      </c>
      <c r="CD64" s="154">
        <f t="shared" si="58"/>
        <v>0</v>
      </c>
      <c r="CE64" s="154">
        <f t="shared" si="58"/>
        <v>0</v>
      </c>
      <c r="CF64" s="154">
        <f t="shared" si="58"/>
        <v>0</v>
      </c>
      <c r="CG64" s="154">
        <f t="shared" si="58"/>
        <v>0</v>
      </c>
      <c r="CH64" s="154">
        <f t="shared" si="58"/>
        <v>0</v>
      </c>
      <c r="CI64" s="154">
        <f t="shared" si="58"/>
        <v>0</v>
      </c>
      <c r="CJ64" s="154">
        <f t="shared" si="58"/>
        <v>0</v>
      </c>
      <c r="CK64" s="154">
        <f t="shared" si="58"/>
        <v>0</v>
      </c>
      <c r="CL64" s="154">
        <f t="shared" si="58"/>
        <v>0</v>
      </c>
      <c r="CM64" s="154">
        <f t="shared" si="58"/>
        <v>0</v>
      </c>
      <c r="CN64" s="154">
        <f t="shared" si="58"/>
        <v>0</v>
      </c>
      <c r="CO64" s="154">
        <f t="shared" si="58"/>
        <v>0</v>
      </c>
      <c r="CP64" s="154">
        <f t="shared" si="58"/>
        <v>0</v>
      </c>
      <c r="CQ64" s="154">
        <f t="shared" si="58"/>
        <v>0</v>
      </c>
      <c r="CR64" s="154">
        <f t="shared" si="58"/>
        <v>0</v>
      </c>
      <c r="CS64" s="154">
        <f t="shared" si="58"/>
        <v>0</v>
      </c>
      <c r="CT64" s="154">
        <f t="shared" si="58"/>
        <v>0</v>
      </c>
      <c r="CU64" s="154">
        <f t="shared" si="58"/>
        <v>0</v>
      </c>
      <c r="CV64" s="154">
        <f t="shared" si="58"/>
        <v>0</v>
      </c>
      <c r="CW64" s="154">
        <f t="shared" si="58"/>
        <v>0</v>
      </c>
      <c r="CX64" s="154">
        <f t="shared" si="58"/>
        <v>0</v>
      </c>
      <c r="CY64" s="154">
        <f t="shared" si="58"/>
        <v>0</v>
      </c>
      <c r="CZ64" s="154">
        <f t="shared" si="58"/>
        <v>0</v>
      </c>
      <c r="DA64" s="154">
        <f t="shared" si="58"/>
        <v>0</v>
      </c>
      <c r="DB64" s="154">
        <f t="shared" si="58"/>
        <v>0</v>
      </c>
      <c r="DC64" s="154">
        <f t="shared" si="58"/>
        <v>0</v>
      </c>
      <c r="DD64" s="154">
        <f t="shared" si="58"/>
        <v>0</v>
      </c>
      <c r="DE64" s="154">
        <f t="shared" si="58"/>
        <v>0</v>
      </c>
      <c r="DF64" s="154">
        <f t="shared" si="58"/>
        <v>0</v>
      </c>
      <c r="DG64" s="154">
        <f t="shared" si="58"/>
        <v>0</v>
      </c>
      <c r="DH64" s="154">
        <f t="shared" si="58"/>
        <v>0</v>
      </c>
      <c r="DI64" s="154">
        <f t="shared" si="58"/>
        <v>0</v>
      </c>
      <c r="DJ64" s="154">
        <f t="shared" si="58"/>
        <v>0</v>
      </c>
      <c r="DK64" s="154">
        <f t="shared" si="58"/>
        <v>0</v>
      </c>
      <c r="DL64" s="154">
        <f t="shared" si="58"/>
        <v>0</v>
      </c>
      <c r="DM64" s="154">
        <f t="shared" si="58"/>
        <v>0</v>
      </c>
      <c r="DN64" s="154">
        <f t="shared" si="58"/>
        <v>0</v>
      </c>
      <c r="DO64" s="154">
        <f t="shared" si="58"/>
        <v>0</v>
      </c>
      <c r="DP64" s="154">
        <f t="shared" si="58"/>
        <v>0</v>
      </c>
      <c r="DQ64" s="154">
        <f t="shared" si="58"/>
        <v>0</v>
      </c>
      <c r="DR64" s="154">
        <f t="shared" si="58"/>
        <v>0</v>
      </c>
      <c r="DS64" s="154">
        <f t="shared" si="58"/>
        <v>0</v>
      </c>
      <c r="DT64" s="154">
        <f t="shared" si="58"/>
        <v>0</v>
      </c>
      <c r="DU64" s="154">
        <f t="shared" si="58"/>
        <v>0</v>
      </c>
      <c r="DV64" s="154">
        <f t="shared" si="58"/>
        <v>0</v>
      </c>
      <c r="DW64" s="154">
        <f t="shared" si="58"/>
        <v>0</v>
      </c>
      <c r="DX64" s="154">
        <f t="shared" si="58"/>
        <v>0</v>
      </c>
      <c r="DY64" s="154">
        <f t="shared" si="58"/>
        <v>0</v>
      </c>
      <c r="DZ64" s="154">
        <f t="shared" si="58"/>
        <v>0</v>
      </c>
      <c r="EA64" s="154">
        <f t="shared" si="58"/>
        <v>0</v>
      </c>
      <c r="EB64" s="154">
        <f t="shared" si="58"/>
        <v>0</v>
      </c>
      <c r="EC64" s="154">
        <f t="shared" si="58"/>
        <v>0</v>
      </c>
      <c r="ED64" s="154">
        <f t="shared" si="58"/>
        <v>0</v>
      </c>
      <c r="EE64" s="154">
        <f t="shared" si="58"/>
        <v>0</v>
      </c>
      <c r="EF64" s="154">
        <f t="shared" si="58"/>
        <v>0</v>
      </c>
      <c r="EG64" s="154">
        <f t="shared" si="58"/>
        <v>0</v>
      </c>
      <c r="EH64" s="154">
        <f t="shared" si="31"/>
        <v>0</v>
      </c>
      <c r="EI64" s="154">
        <f t="shared" si="56"/>
        <v>0</v>
      </c>
      <c r="EJ64" s="154">
        <f t="shared" si="56"/>
        <v>0</v>
      </c>
      <c r="EK64" s="154">
        <f t="shared" si="56"/>
        <v>0</v>
      </c>
      <c r="EL64" s="154">
        <f t="shared" si="56"/>
        <v>0</v>
      </c>
      <c r="EM64" s="154">
        <f t="shared" si="56"/>
        <v>0</v>
      </c>
      <c r="EN64" s="154">
        <f t="shared" si="56"/>
        <v>0</v>
      </c>
      <c r="EO64" s="154">
        <f t="shared" si="56"/>
        <v>0</v>
      </c>
      <c r="EP64" s="154">
        <f t="shared" si="56"/>
        <v>0</v>
      </c>
      <c r="EQ64" s="154">
        <f t="shared" si="56"/>
        <v>0</v>
      </c>
      <c r="ER64" s="154">
        <f t="shared" si="56"/>
        <v>0</v>
      </c>
      <c r="ES64" s="154">
        <f t="shared" si="56"/>
        <v>0</v>
      </c>
      <c r="ET64" s="154">
        <f t="shared" si="56"/>
        <v>0</v>
      </c>
      <c r="EU64" s="154">
        <f t="shared" si="56"/>
        <v>0</v>
      </c>
      <c r="EV64" s="154">
        <f t="shared" si="56"/>
        <v>0</v>
      </c>
      <c r="EW64" s="154">
        <f t="shared" si="56"/>
        <v>0</v>
      </c>
      <c r="EX64" s="154">
        <f t="shared" si="56"/>
        <v>0</v>
      </c>
      <c r="EY64" s="154">
        <f t="shared" si="56"/>
        <v>0</v>
      </c>
      <c r="EZ64" s="154">
        <f t="shared" si="56"/>
        <v>0</v>
      </c>
      <c r="FA64" s="154">
        <f t="shared" si="56"/>
        <v>0</v>
      </c>
      <c r="FB64" s="154">
        <f t="shared" si="56"/>
        <v>0</v>
      </c>
      <c r="FC64" s="154">
        <f t="shared" si="56"/>
        <v>0</v>
      </c>
      <c r="FD64" s="154">
        <f t="shared" si="56"/>
        <v>0</v>
      </c>
      <c r="FE64" s="154">
        <f t="shared" si="56"/>
        <v>0</v>
      </c>
      <c r="FF64" s="154">
        <f t="shared" si="56"/>
        <v>0</v>
      </c>
      <c r="FG64" s="154">
        <f t="shared" si="56"/>
        <v>0</v>
      </c>
      <c r="FH64" s="154">
        <f t="shared" si="56"/>
        <v>0</v>
      </c>
      <c r="FI64" s="154">
        <f t="shared" si="56"/>
        <v>0</v>
      </c>
      <c r="FJ64" s="154">
        <f t="shared" si="56"/>
        <v>0</v>
      </c>
      <c r="FK64" s="154">
        <f t="shared" si="56"/>
        <v>0</v>
      </c>
      <c r="FL64" s="154">
        <f t="shared" si="56"/>
        <v>0</v>
      </c>
      <c r="FM64" s="154">
        <f t="shared" si="56"/>
        <v>0</v>
      </c>
      <c r="FN64" s="154">
        <f t="shared" si="56"/>
        <v>0</v>
      </c>
      <c r="FO64" s="154">
        <f t="shared" si="56"/>
        <v>0</v>
      </c>
      <c r="FP64" s="154">
        <f t="shared" si="56"/>
        <v>0</v>
      </c>
      <c r="FQ64" s="154">
        <f t="shared" si="56"/>
        <v>0</v>
      </c>
      <c r="FR64" s="154">
        <f t="shared" si="56"/>
        <v>0</v>
      </c>
      <c r="FS64" s="154">
        <f t="shared" si="56"/>
        <v>0</v>
      </c>
      <c r="FT64" s="154">
        <f t="shared" si="56"/>
        <v>0</v>
      </c>
      <c r="FU64" s="154">
        <f t="shared" si="56"/>
        <v>0</v>
      </c>
      <c r="FV64" s="154">
        <f t="shared" si="56"/>
        <v>0</v>
      </c>
      <c r="FW64" s="154">
        <f t="shared" si="56"/>
        <v>0</v>
      </c>
      <c r="FX64" s="154">
        <f t="shared" si="56"/>
        <v>0</v>
      </c>
      <c r="FY64" s="154">
        <f t="shared" si="56"/>
        <v>0</v>
      </c>
      <c r="FZ64" s="154">
        <f t="shared" si="56"/>
        <v>0</v>
      </c>
      <c r="GA64" s="154">
        <f t="shared" si="56"/>
        <v>0</v>
      </c>
      <c r="GB64" s="154">
        <f t="shared" si="56"/>
        <v>0</v>
      </c>
      <c r="GC64" s="154">
        <f t="shared" si="56"/>
        <v>0</v>
      </c>
      <c r="GD64" s="154">
        <f t="shared" si="56"/>
        <v>0</v>
      </c>
      <c r="GE64" s="154">
        <f t="shared" si="56"/>
        <v>0</v>
      </c>
      <c r="GF64" s="154">
        <f t="shared" si="56"/>
        <v>0</v>
      </c>
      <c r="GG64" s="154">
        <f t="shared" si="56"/>
        <v>0</v>
      </c>
      <c r="GH64" s="154">
        <f t="shared" si="56"/>
        <v>0</v>
      </c>
      <c r="GI64" s="154">
        <f t="shared" si="56"/>
        <v>0</v>
      </c>
      <c r="GJ64" s="154">
        <f t="shared" si="56"/>
        <v>0</v>
      </c>
      <c r="GK64" s="154">
        <f t="shared" si="56"/>
        <v>0</v>
      </c>
      <c r="GL64" s="154">
        <f t="shared" si="56"/>
        <v>0</v>
      </c>
      <c r="GM64" s="154">
        <f t="shared" si="56"/>
        <v>0</v>
      </c>
      <c r="GN64" s="154">
        <f t="shared" si="56"/>
        <v>0</v>
      </c>
      <c r="GO64" s="154">
        <f t="shared" si="56"/>
        <v>0</v>
      </c>
      <c r="GP64" s="154">
        <f t="shared" si="56"/>
        <v>0</v>
      </c>
      <c r="GQ64" s="154">
        <f t="shared" si="56"/>
        <v>0</v>
      </c>
      <c r="GR64" s="154">
        <f t="shared" si="56"/>
        <v>0</v>
      </c>
      <c r="GS64" s="154">
        <f t="shared" si="56"/>
        <v>0</v>
      </c>
      <c r="GT64" s="154">
        <f t="shared" si="56"/>
        <v>0</v>
      </c>
      <c r="GU64" s="154">
        <f t="shared" si="54"/>
        <v>0</v>
      </c>
      <c r="GV64" s="154">
        <f t="shared" si="54"/>
        <v>0</v>
      </c>
      <c r="GW64" s="154">
        <f t="shared" si="54"/>
        <v>0</v>
      </c>
      <c r="GX64" s="154">
        <f t="shared" si="54"/>
        <v>0</v>
      </c>
      <c r="GY64" s="154">
        <f t="shared" si="54"/>
        <v>0</v>
      </c>
      <c r="GZ64" s="154">
        <f t="shared" si="54"/>
        <v>0</v>
      </c>
      <c r="HA64" s="154">
        <f t="shared" si="54"/>
        <v>0</v>
      </c>
      <c r="HB64" s="154">
        <f t="shared" si="54"/>
        <v>0</v>
      </c>
      <c r="HC64" s="154">
        <f t="shared" si="54"/>
        <v>0</v>
      </c>
      <c r="HD64" s="154">
        <f t="shared" si="54"/>
        <v>0</v>
      </c>
      <c r="HE64" s="154">
        <f t="shared" si="54"/>
        <v>0</v>
      </c>
      <c r="HF64" s="154">
        <f t="shared" si="54"/>
        <v>0</v>
      </c>
      <c r="HG64" s="154">
        <f t="shared" si="54"/>
        <v>0</v>
      </c>
      <c r="HH64" s="154">
        <f t="shared" si="54"/>
        <v>0</v>
      </c>
      <c r="HI64" s="154">
        <f t="shared" si="54"/>
        <v>0</v>
      </c>
      <c r="HJ64" s="154">
        <f t="shared" si="54"/>
        <v>0</v>
      </c>
      <c r="HK64" s="154">
        <f t="shared" si="54"/>
        <v>0</v>
      </c>
      <c r="HL64" s="154">
        <f t="shared" si="54"/>
        <v>0</v>
      </c>
      <c r="HM64" s="154">
        <f t="shared" si="54"/>
        <v>0</v>
      </c>
      <c r="HN64" s="154">
        <f t="shared" si="54"/>
        <v>0</v>
      </c>
      <c r="HO64" s="154">
        <f t="shared" si="54"/>
        <v>0</v>
      </c>
      <c r="HP64" s="154">
        <f t="shared" si="54"/>
        <v>0</v>
      </c>
      <c r="HQ64" s="154">
        <f t="shared" si="54"/>
        <v>0</v>
      </c>
      <c r="HR64" s="154">
        <f t="shared" si="54"/>
        <v>0</v>
      </c>
      <c r="HS64" s="154">
        <f t="shared" si="54"/>
        <v>0</v>
      </c>
      <c r="HT64" s="154">
        <f t="shared" si="54"/>
        <v>0</v>
      </c>
      <c r="HU64" s="154">
        <f t="shared" si="54"/>
        <v>0</v>
      </c>
      <c r="HV64" s="154">
        <f t="shared" si="54"/>
        <v>0</v>
      </c>
      <c r="HW64" s="154">
        <f t="shared" si="54"/>
        <v>0</v>
      </c>
      <c r="HX64" s="154">
        <f t="shared" si="54"/>
        <v>0</v>
      </c>
      <c r="HY64" s="154">
        <f t="shared" si="54"/>
        <v>0</v>
      </c>
      <c r="HZ64" s="154">
        <f t="shared" si="54"/>
        <v>0</v>
      </c>
      <c r="IA64" s="154">
        <f t="shared" si="54"/>
        <v>0</v>
      </c>
      <c r="IB64" s="154">
        <f t="shared" si="54"/>
        <v>0</v>
      </c>
      <c r="IC64" s="154">
        <f t="shared" si="54"/>
        <v>0</v>
      </c>
      <c r="ID64" s="154">
        <f t="shared" si="54"/>
        <v>0</v>
      </c>
      <c r="IE64" s="154">
        <f t="shared" si="54"/>
        <v>0</v>
      </c>
      <c r="IF64" s="154">
        <f t="shared" si="54"/>
        <v>0</v>
      </c>
      <c r="IG64" s="154">
        <f t="shared" si="54"/>
        <v>0</v>
      </c>
      <c r="IH64" s="154">
        <f t="shared" si="54"/>
        <v>0</v>
      </c>
      <c r="II64" s="154">
        <f t="shared" si="54"/>
        <v>0</v>
      </c>
      <c r="IJ64" s="154">
        <f t="shared" si="54"/>
        <v>0</v>
      </c>
      <c r="IK64" s="154">
        <f t="shared" si="54"/>
        <v>0</v>
      </c>
      <c r="IL64" s="154">
        <f t="shared" si="54"/>
        <v>0</v>
      </c>
      <c r="IM64" s="154">
        <f t="shared" si="54"/>
        <v>0</v>
      </c>
      <c r="IN64" s="154">
        <f t="shared" si="54"/>
        <v>0</v>
      </c>
      <c r="IO64" s="154">
        <f t="shared" si="54"/>
        <v>0</v>
      </c>
      <c r="IP64" s="154">
        <f t="shared" si="54"/>
        <v>0</v>
      </c>
      <c r="IQ64" s="154">
        <f t="shared" si="54"/>
        <v>0</v>
      </c>
      <c r="IR64" s="154">
        <f t="shared" si="54"/>
        <v>0</v>
      </c>
      <c r="IS64" s="154">
        <f t="shared" si="54"/>
        <v>0</v>
      </c>
      <c r="IT64" s="154">
        <f t="shared" si="54"/>
        <v>0</v>
      </c>
      <c r="IU64" s="154">
        <f t="shared" si="54"/>
        <v>0</v>
      </c>
      <c r="IV64" s="154">
        <f t="shared" si="54"/>
        <v>0</v>
      </c>
      <c r="IW64" s="154">
        <f t="shared" si="54"/>
        <v>0</v>
      </c>
      <c r="IX64" s="154">
        <f t="shared" si="54"/>
        <v>0</v>
      </c>
      <c r="IY64" s="154">
        <f t="shared" si="54"/>
        <v>0</v>
      </c>
      <c r="IZ64" s="154">
        <f t="shared" si="54"/>
        <v>0</v>
      </c>
      <c r="JA64" s="154">
        <f t="shared" si="54"/>
        <v>0</v>
      </c>
      <c r="JB64" s="154">
        <f t="shared" si="54"/>
        <v>0</v>
      </c>
      <c r="JC64" s="154">
        <f t="shared" si="54"/>
        <v>0</v>
      </c>
      <c r="JD64" s="154">
        <f t="shared" si="54"/>
        <v>0</v>
      </c>
      <c r="JE64" s="154">
        <f t="shared" si="54"/>
        <v>0</v>
      </c>
      <c r="JF64" s="154">
        <f t="shared" si="44"/>
        <v>0</v>
      </c>
      <c r="JG64" s="154">
        <f t="shared" si="44"/>
        <v>0</v>
      </c>
      <c r="JH64" s="154">
        <f t="shared" si="44"/>
        <v>0</v>
      </c>
      <c r="JI64" s="154">
        <f t="shared" si="42"/>
        <v>0</v>
      </c>
      <c r="JJ64" s="154">
        <f t="shared" si="57"/>
        <v>0</v>
      </c>
      <c r="JK64" s="154">
        <f t="shared" si="57"/>
        <v>0</v>
      </c>
      <c r="JL64" s="154">
        <f t="shared" si="57"/>
        <v>0</v>
      </c>
      <c r="JM64" s="154">
        <f t="shared" si="57"/>
        <v>0</v>
      </c>
      <c r="JN64" s="154">
        <f t="shared" si="57"/>
        <v>0</v>
      </c>
      <c r="JO64" s="154">
        <f t="shared" si="57"/>
        <v>0</v>
      </c>
      <c r="JP64" s="154">
        <f t="shared" si="57"/>
        <v>0</v>
      </c>
      <c r="JQ64" s="154">
        <f t="shared" si="57"/>
        <v>0</v>
      </c>
      <c r="JR64" s="154">
        <f t="shared" si="57"/>
        <v>0</v>
      </c>
      <c r="JS64" s="154">
        <f t="shared" si="57"/>
        <v>0</v>
      </c>
      <c r="JT64" s="154">
        <f t="shared" si="57"/>
        <v>0</v>
      </c>
      <c r="JU64" s="154">
        <f t="shared" si="57"/>
        <v>0</v>
      </c>
      <c r="JV64" s="154">
        <f t="shared" si="57"/>
        <v>0</v>
      </c>
      <c r="JW64" s="154">
        <f t="shared" si="57"/>
        <v>0</v>
      </c>
      <c r="JX64" s="154">
        <f t="shared" si="57"/>
        <v>0</v>
      </c>
      <c r="JY64" s="154">
        <f t="shared" si="57"/>
        <v>0</v>
      </c>
      <c r="JZ64" s="154">
        <f t="shared" si="57"/>
        <v>0</v>
      </c>
      <c r="KA64" s="154">
        <f t="shared" si="57"/>
        <v>0</v>
      </c>
      <c r="KB64" s="154">
        <f t="shared" si="57"/>
        <v>0</v>
      </c>
      <c r="KC64" s="154">
        <f t="shared" si="57"/>
        <v>0</v>
      </c>
      <c r="KD64" s="154">
        <f t="shared" si="57"/>
        <v>0</v>
      </c>
      <c r="KE64" s="154">
        <f t="shared" si="57"/>
        <v>0</v>
      </c>
      <c r="KF64" s="154">
        <f t="shared" si="57"/>
        <v>0</v>
      </c>
      <c r="KG64" s="154">
        <f t="shared" si="57"/>
        <v>0</v>
      </c>
      <c r="KH64" s="154">
        <f t="shared" si="57"/>
        <v>0</v>
      </c>
      <c r="KI64" s="154">
        <f t="shared" si="57"/>
        <v>0</v>
      </c>
      <c r="KJ64" s="154">
        <f t="shared" si="57"/>
        <v>0</v>
      </c>
      <c r="KK64" s="154">
        <f t="shared" si="57"/>
        <v>0</v>
      </c>
      <c r="KL64" s="154">
        <f t="shared" si="57"/>
        <v>0</v>
      </c>
      <c r="KM64" s="154">
        <f t="shared" si="57"/>
        <v>0</v>
      </c>
      <c r="KN64" s="154">
        <f t="shared" si="57"/>
        <v>0</v>
      </c>
      <c r="KO64" s="154">
        <f t="shared" si="57"/>
        <v>0</v>
      </c>
      <c r="KP64" s="154">
        <f t="shared" si="57"/>
        <v>0</v>
      </c>
      <c r="KQ64" s="154">
        <f t="shared" si="57"/>
        <v>0</v>
      </c>
      <c r="KR64" s="154">
        <f t="shared" si="57"/>
        <v>0</v>
      </c>
      <c r="KS64" s="154">
        <f t="shared" si="57"/>
        <v>0</v>
      </c>
      <c r="KT64" s="154">
        <f t="shared" si="57"/>
        <v>0</v>
      </c>
      <c r="KU64" s="154">
        <f t="shared" si="57"/>
        <v>0</v>
      </c>
      <c r="KV64" s="154">
        <f t="shared" si="57"/>
        <v>0</v>
      </c>
      <c r="KW64" s="154">
        <f t="shared" si="57"/>
        <v>0</v>
      </c>
      <c r="KX64" s="154">
        <f t="shared" si="57"/>
        <v>0</v>
      </c>
      <c r="KY64" s="154">
        <f t="shared" si="57"/>
        <v>0</v>
      </c>
      <c r="KZ64" s="154">
        <f t="shared" si="57"/>
        <v>0</v>
      </c>
      <c r="LA64" s="154">
        <f t="shared" si="57"/>
        <v>0</v>
      </c>
      <c r="LB64" s="154">
        <f t="shared" si="57"/>
        <v>0</v>
      </c>
      <c r="LC64" s="154">
        <f t="shared" si="57"/>
        <v>0</v>
      </c>
      <c r="LD64" s="154">
        <f t="shared" si="57"/>
        <v>1</v>
      </c>
      <c r="LE64" s="154">
        <f t="shared" si="57"/>
        <v>1</v>
      </c>
      <c r="LF64" s="154">
        <f t="shared" si="57"/>
        <v>1</v>
      </c>
      <c r="LG64" s="154">
        <f t="shared" si="57"/>
        <v>1</v>
      </c>
      <c r="LH64" s="154">
        <f t="shared" si="57"/>
        <v>1</v>
      </c>
      <c r="LI64" s="154">
        <f t="shared" si="57"/>
        <v>1</v>
      </c>
      <c r="LJ64" s="154">
        <f t="shared" si="57"/>
        <v>1</v>
      </c>
      <c r="LK64" s="154">
        <f t="shared" si="57"/>
        <v>1</v>
      </c>
      <c r="LL64" s="154">
        <f t="shared" si="57"/>
        <v>1</v>
      </c>
      <c r="LM64" s="154">
        <f t="shared" si="57"/>
        <v>1</v>
      </c>
      <c r="LN64" s="154">
        <f t="shared" si="57"/>
        <v>1</v>
      </c>
      <c r="LO64" s="154">
        <f t="shared" si="57"/>
        <v>1</v>
      </c>
      <c r="LP64" s="154">
        <f t="shared" si="57"/>
        <v>1</v>
      </c>
      <c r="LQ64" s="154">
        <f t="shared" si="57"/>
        <v>1</v>
      </c>
      <c r="LR64" s="154">
        <f t="shared" si="57"/>
        <v>1</v>
      </c>
      <c r="LS64" s="154">
        <f t="shared" si="57"/>
        <v>1</v>
      </c>
      <c r="LT64" s="154">
        <f t="shared" si="57"/>
        <v>1</v>
      </c>
      <c r="LU64" s="154">
        <f t="shared" si="57"/>
        <v>1</v>
      </c>
      <c r="LV64" s="154">
        <f t="shared" si="55"/>
        <v>1</v>
      </c>
      <c r="LW64" s="154">
        <f t="shared" si="55"/>
        <v>0</v>
      </c>
      <c r="LX64" s="154">
        <f t="shared" si="55"/>
        <v>0</v>
      </c>
      <c r="LY64" s="154">
        <f t="shared" si="55"/>
        <v>0</v>
      </c>
      <c r="LZ64" s="154">
        <f t="shared" si="55"/>
        <v>0</v>
      </c>
      <c r="MA64" s="154">
        <f t="shared" si="55"/>
        <v>0</v>
      </c>
      <c r="MB64" s="154">
        <f t="shared" si="55"/>
        <v>0</v>
      </c>
      <c r="MC64" s="154">
        <f t="shared" si="55"/>
        <v>0</v>
      </c>
      <c r="MD64" s="154">
        <f t="shared" si="55"/>
        <v>0</v>
      </c>
      <c r="ME64" s="154">
        <f t="shared" si="55"/>
        <v>0</v>
      </c>
      <c r="MF64" s="154">
        <f t="shared" si="55"/>
        <v>0</v>
      </c>
      <c r="MG64" s="154">
        <f t="shared" si="55"/>
        <v>0</v>
      </c>
      <c r="MH64" s="154">
        <f t="shared" si="55"/>
        <v>0</v>
      </c>
      <c r="MI64" s="154">
        <f t="shared" si="55"/>
        <v>0</v>
      </c>
      <c r="MJ64" s="154">
        <f t="shared" si="55"/>
        <v>0</v>
      </c>
      <c r="MK64" s="154">
        <f t="shared" si="55"/>
        <v>0</v>
      </c>
      <c r="ML64" s="154">
        <f t="shared" si="55"/>
        <v>0</v>
      </c>
      <c r="MM64" s="154">
        <f t="shared" si="55"/>
        <v>0</v>
      </c>
      <c r="MN64" s="154">
        <f t="shared" si="55"/>
        <v>0</v>
      </c>
      <c r="MO64" s="154">
        <f t="shared" si="55"/>
        <v>0</v>
      </c>
      <c r="MP64" s="154">
        <f t="shared" si="55"/>
        <v>0</v>
      </c>
      <c r="MQ64" s="154">
        <f t="shared" si="55"/>
        <v>0</v>
      </c>
      <c r="MR64" s="154">
        <f t="shared" si="55"/>
        <v>0</v>
      </c>
      <c r="MS64" s="154">
        <f t="shared" si="55"/>
        <v>0</v>
      </c>
      <c r="MT64" s="154">
        <f t="shared" si="55"/>
        <v>0</v>
      </c>
      <c r="MU64" s="154">
        <f t="shared" si="55"/>
        <v>0</v>
      </c>
      <c r="MV64" s="154">
        <f t="shared" si="55"/>
        <v>0</v>
      </c>
      <c r="MW64" s="154">
        <f t="shared" si="55"/>
        <v>0</v>
      </c>
      <c r="MX64" s="154">
        <f t="shared" si="55"/>
        <v>0</v>
      </c>
      <c r="MY64" s="154">
        <f t="shared" si="55"/>
        <v>0</v>
      </c>
      <c r="MZ64" s="154">
        <f t="shared" si="55"/>
        <v>0</v>
      </c>
      <c r="NA64" s="154">
        <f t="shared" si="55"/>
        <v>0</v>
      </c>
      <c r="NB64" s="154">
        <f t="shared" si="55"/>
        <v>0</v>
      </c>
      <c r="NC64" s="154">
        <f t="shared" si="55"/>
        <v>0</v>
      </c>
      <c r="ND64" s="154">
        <f t="shared" si="55"/>
        <v>0</v>
      </c>
      <c r="NE64" s="154">
        <f t="shared" si="55"/>
        <v>0</v>
      </c>
      <c r="NF64" s="154">
        <f t="shared" si="55"/>
        <v>0</v>
      </c>
    </row>
    <row r="65" spans="2:370" s="154" customFormat="1" x14ac:dyDescent="0.25">
      <c r="B65" s="154">
        <v>19</v>
      </c>
      <c r="C65" s="154" t="str">
        <f>C40</f>
        <v>Municipality and home-owner segment synergy</v>
      </c>
      <c r="D65" s="156">
        <f>F40</f>
        <v>0</v>
      </c>
      <c r="E65" s="154">
        <v>1</v>
      </c>
      <c r="F65" s="154">
        <f t="shared" si="25"/>
        <v>0.05</v>
      </c>
      <c r="G65" s="154">
        <f t="shared" si="26"/>
        <v>324.00000000000011</v>
      </c>
      <c r="H65" s="154">
        <f>360*SUM(F47:F65)</f>
        <v>342.00000000000011</v>
      </c>
      <c r="J65" s="154">
        <f t="shared" si="18"/>
        <v>0</v>
      </c>
      <c r="K65" s="154">
        <f t="shared" si="18"/>
        <v>0</v>
      </c>
      <c r="L65" s="154">
        <f t="shared" si="18"/>
        <v>0</v>
      </c>
      <c r="M65" s="154">
        <f t="shared" si="18"/>
        <v>0</v>
      </c>
      <c r="N65" s="154">
        <f t="shared" si="18"/>
        <v>0</v>
      </c>
      <c r="O65" s="154">
        <f t="shared" si="18"/>
        <v>0</v>
      </c>
      <c r="P65" s="154">
        <f t="shared" si="18"/>
        <v>0</v>
      </c>
      <c r="Q65" s="154">
        <f t="shared" si="18"/>
        <v>0</v>
      </c>
      <c r="R65" s="154">
        <f t="shared" si="18"/>
        <v>0</v>
      </c>
      <c r="S65" s="154">
        <f t="shared" si="18"/>
        <v>0</v>
      </c>
      <c r="T65" s="154">
        <f t="shared" si="18"/>
        <v>0</v>
      </c>
      <c r="U65" s="154">
        <f t="shared" si="18"/>
        <v>0</v>
      </c>
      <c r="V65" s="154">
        <f t="shared" si="18"/>
        <v>0</v>
      </c>
      <c r="W65" s="154">
        <f t="shared" si="18"/>
        <v>0</v>
      </c>
      <c r="X65" s="154">
        <f t="shared" si="18"/>
        <v>0</v>
      </c>
      <c r="Y65" s="154">
        <f t="shared" si="18"/>
        <v>0</v>
      </c>
      <c r="Z65" s="154">
        <f t="shared" ref="Z65:BU66" si="59">IF(AND(Z$46&gt;=$G65,Z$46&lt;=$H65),$D65,0)</f>
        <v>0</v>
      </c>
      <c r="AA65" s="154">
        <f t="shared" si="59"/>
        <v>0</v>
      </c>
      <c r="AB65" s="154">
        <f t="shared" si="59"/>
        <v>0</v>
      </c>
      <c r="AC65" s="154">
        <f t="shared" si="59"/>
        <v>0</v>
      </c>
      <c r="AD65" s="154">
        <f t="shared" si="59"/>
        <v>0</v>
      </c>
      <c r="AE65" s="154">
        <f t="shared" si="59"/>
        <v>0</v>
      </c>
      <c r="AF65" s="154">
        <f t="shared" si="59"/>
        <v>0</v>
      </c>
      <c r="AG65" s="154">
        <f t="shared" si="59"/>
        <v>0</v>
      </c>
      <c r="AH65" s="154">
        <f t="shared" si="59"/>
        <v>0</v>
      </c>
      <c r="AI65" s="154">
        <f t="shared" si="59"/>
        <v>0</v>
      </c>
      <c r="AJ65" s="154">
        <f t="shared" si="59"/>
        <v>0</v>
      </c>
      <c r="AK65" s="154">
        <f t="shared" si="59"/>
        <v>0</v>
      </c>
      <c r="AL65" s="154">
        <f t="shared" si="59"/>
        <v>0</v>
      </c>
      <c r="AM65" s="154">
        <f t="shared" si="59"/>
        <v>0</v>
      </c>
      <c r="AN65" s="154">
        <f t="shared" si="59"/>
        <v>0</v>
      </c>
      <c r="AO65" s="154">
        <f t="shared" si="59"/>
        <v>0</v>
      </c>
      <c r="AP65" s="154">
        <f t="shared" si="59"/>
        <v>0</v>
      </c>
      <c r="AQ65" s="154">
        <f t="shared" si="59"/>
        <v>0</v>
      </c>
      <c r="AR65" s="154">
        <f t="shared" si="59"/>
        <v>0</v>
      </c>
      <c r="AS65" s="154">
        <f t="shared" si="59"/>
        <v>0</v>
      </c>
      <c r="AT65" s="154">
        <f t="shared" si="59"/>
        <v>0</v>
      </c>
      <c r="AU65" s="154">
        <f t="shared" si="59"/>
        <v>0</v>
      </c>
      <c r="AV65" s="154">
        <f t="shared" si="59"/>
        <v>0</v>
      </c>
      <c r="AW65" s="154">
        <f t="shared" si="59"/>
        <v>0</v>
      </c>
      <c r="AX65" s="154">
        <f t="shared" si="59"/>
        <v>0</v>
      </c>
      <c r="AY65" s="154">
        <f t="shared" si="59"/>
        <v>0</v>
      </c>
      <c r="AZ65" s="154">
        <f t="shared" si="59"/>
        <v>0</v>
      </c>
      <c r="BA65" s="154">
        <f t="shared" si="59"/>
        <v>0</v>
      </c>
      <c r="BB65" s="154">
        <f t="shared" si="59"/>
        <v>0</v>
      </c>
      <c r="BC65" s="154">
        <f t="shared" si="59"/>
        <v>0</v>
      </c>
      <c r="BD65" s="154">
        <f t="shared" si="59"/>
        <v>0</v>
      </c>
      <c r="BE65" s="154">
        <f t="shared" si="59"/>
        <v>0</v>
      </c>
      <c r="BF65" s="154">
        <f t="shared" si="59"/>
        <v>0</v>
      </c>
      <c r="BG65" s="154">
        <f t="shared" si="59"/>
        <v>0</v>
      </c>
      <c r="BH65" s="154">
        <f t="shared" si="59"/>
        <v>0</v>
      </c>
      <c r="BI65" s="154">
        <f t="shared" si="59"/>
        <v>0</v>
      </c>
      <c r="BJ65" s="154">
        <f t="shared" si="59"/>
        <v>0</v>
      </c>
      <c r="BK65" s="154">
        <f t="shared" si="59"/>
        <v>0</v>
      </c>
      <c r="BL65" s="154">
        <f t="shared" si="59"/>
        <v>0</v>
      </c>
      <c r="BM65" s="154">
        <f t="shared" si="59"/>
        <v>0</v>
      </c>
      <c r="BN65" s="154">
        <f t="shared" si="59"/>
        <v>0</v>
      </c>
      <c r="BO65" s="154">
        <f t="shared" si="59"/>
        <v>0</v>
      </c>
      <c r="BP65" s="154">
        <f t="shared" si="59"/>
        <v>0</v>
      </c>
      <c r="BQ65" s="154">
        <f t="shared" si="59"/>
        <v>0</v>
      </c>
      <c r="BR65" s="154">
        <f t="shared" si="59"/>
        <v>0</v>
      </c>
      <c r="BS65" s="154">
        <f t="shared" si="59"/>
        <v>0</v>
      </c>
      <c r="BT65" s="154">
        <f t="shared" si="59"/>
        <v>0</v>
      </c>
      <c r="BU65" s="154">
        <f t="shared" si="59"/>
        <v>0</v>
      </c>
      <c r="BV65" s="154">
        <f t="shared" si="58"/>
        <v>0</v>
      </c>
      <c r="BW65" s="154">
        <f t="shared" si="58"/>
        <v>0</v>
      </c>
      <c r="BX65" s="154">
        <f t="shared" si="58"/>
        <v>0</v>
      </c>
      <c r="BY65" s="154">
        <f t="shared" si="58"/>
        <v>0</v>
      </c>
      <c r="BZ65" s="154">
        <f t="shared" si="58"/>
        <v>0</v>
      </c>
      <c r="CA65" s="154">
        <f t="shared" si="58"/>
        <v>0</v>
      </c>
      <c r="CB65" s="154">
        <f t="shared" si="58"/>
        <v>0</v>
      </c>
      <c r="CC65" s="154">
        <f t="shared" si="58"/>
        <v>0</v>
      </c>
      <c r="CD65" s="154">
        <f t="shared" si="58"/>
        <v>0</v>
      </c>
      <c r="CE65" s="154">
        <f t="shared" si="58"/>
        <v>0</v>
      </c>
      <c r="CF65" s="154">
        <f t="shared" si="58"/>
        <v>0</v>
      </c>
      <c r="CG65" s="154">
        <f t="shared" si="58"/>
        <v>0</v>
      </c>
      <c r="CH65" s="154">
        <f t="shared" si="58"/>
        <v>0</v>
      </c>
      <c r="CI65" s="154">
        <f t="shared" si="58"/>
        <v>0</v>
      </c>
      <c r="CJ65" s="154">
        <f t="shared" si="58"/>
        <v>0</v>
      </c>
      <c r="CK65" s="154">
        <f t="shared" si="58"/>
        <v>0</v>
      </c>
      <c r="CL65" s="154">
        <f t="shared" si="58"/>
        <v>0</v>
      </c>
      <c r="CM65" s="154">
        <f t="shared" si="58"/>
        <v>0</v>
      </c>
      <c r="CN65" s="154">
        <f t="shared" si="58"/>
        <v>0</v>
      </c>
      <c r="CO65" s="154">
        <f t="shared" si="58"/>
        <v>0</v>
      </c>
      <c r="CP65" s="154">
        <f t="shared" si="58"/>
        <v>0</v>
      </c>
      <c r="CQ65" s="154">
        <f t="shared" si="58"/>
        <v>0</v>
      </c>
      <c r="CR65" s="154">
        <f t="shared" si="58"/>
        <v>0</v>
      </c>
      <c r="CS65" s="154">
        <f t="shared" si="58"/>
        <v>0</v>
      </c>
      <c r="CT65" s="154">
        <f t="shared" si="58"/>
        <v>0</v>
      </c>
      <c r="CU65" s="154">
        <f t="shared" si="58"/>
        <v>0</v>
      </c>
      <c r="CV65" s="154">
        <f t="shared" si="58"/>
        <v>0</v>
      </c>
      <c r="CW65" s="154">
        <f t="shared" si="58"/>
        <v>0</v>
      </c>
      <c r="CX65" s="154">
        <f t="shared" si="58"/>
        <v>0</v>
      </c>
      <c r="CY65" s="154">
        <f t="shared" si="58"/>
        <v>0</v>
      </c>
      <c r="CZ65" s="154">
        <f t="shared" si="58"/>
        <v>0</v>
      </c>
      <c r="DA65" s="154">
        <f t="shared" si="58"/>
        <v>0</v>
      </c>
      <c r="DB65" s="154">
        <f t="shared" si="58"/>
        <v>0</v>
      </c>
      <c r="DC65" s="154">
        <f t="shared" si="58"/>
        <v>0</v>
      </c>
      <c r="DD65" s="154">
        <f t="shared" si="58"/>
        <v>0</v>
      </c>
      <c r="DE65" s="154">
        <f t="shared" si="58"/>
        <v>0</v>
      </c>
      <c r="DF65" s="154">
        <f t="shared" si="58"/>
        <v>0</v>
      </c>
      <c r="DG65" s="154">
        <f t="shared" si="58"/>
        <v>0</v>
      </c>
      <c r="DH65" s="154">
        <f t="shared" si="58"/>
        <v>0</v>
      </c>
      <c r="DI65" s="154">
        <f t="shared" si="58"/>
        <v>0</v>
      </c>
      <c r="DJ65" s="154">
        <f t="shared" si="58"/>
        <v>0</v>
      </c>
      <c r="DK65" s="154">
        <f t="shared" si="58"/>
        <v>0</v>
      </c>
      <c r="DL65" s="154">
        <f t="shared" si="58"/>
        <v>0</v>
      </c>
      <c r="DM65" s="154">
        <f t="shared" si="58"/>
        <v>0</v>
      </c>
      <c r="DN65" s="154">
        <f t="shared" si="58"/>
        <v>0</v>
      </c>
      <c r="DO65" s="154">
        <f t="shared" si="58"/>
        <v>0</v>
      </c>
      <c r="DP65" s="154">
        <f t="shared" si="58"/>
        <v>0</v>
      </c>
      <c r="DQ65" s="154">
        <f t="shared" si="58"/>
        <v>0</v>
      </c>
      <c r="DR65" s="154">
        <f t="shared" si="58"/>
        <v>0</v>
      </c>
      <c r="DS65" s="154">
        <f t="shared" si="58"/>
        <v>0</v>
      </c>
      <c r="DT65" s="154">
        <f t="shared" si="58"/>
        <v>0</v>
      </c>
      <c r="DU65" s="154">
        <f t="shared" si="58"/>
        <v>0</v>
      </c>
      <c r="DV65" s="154">
        <f t="shared" si="58"/>
        <v>0</v>
      </c>
      <c r="DW65" s="154">
        <f t="shared" si="58"/>
        <v>0</v>
      </c>
      <c r="DX65" s="154">
        <f t="shared" si="58"/>
        <v>0</v>
      </c>
      <c r="DY65" s="154">
        <f t="shared" si="58"/>
        <v>0</v>
      </c>
      <c r="DZ65" s="154">
        <f t="shared" si="58"/>
        <v>0</v>
      </c>
      <c r="EA65" s="154">
        <f t="shared" si="58"/>
        <v>0</v>
      </c>
      <c r="EB65" s="154">
        <f t="shared" si="58"/>
        <v>0</v>
      </c>
      <c r="EC65" s="154">
        <f t="shared" si="58"/>
        <v>0</v>
      </c>
      <c r="ED65" s="154">
        <f t="shared" si="58"/>
        <v>0</v>
      </c>
      <c r="EE65" s="154">
        <f t="shared" si="58"/>
        <v>0</v>
      </c>
      <c r="EF65" s="154">
        <f t="shared" si="58"/>
        <v>0</v>
      </c>
      <c r="EG65" s="154">
        <f t="shared" si="58"/>
        <v>0</v>
      </c>
      <c r="EH65" s="154">
        <f t="shared" si="31"/>
        <v>0</v>
      </c>
      <c r="EI65" s="154">
        <f t="shared" si="56"/>
        <v>0</v>
      </c>
      <c r="EJ65" s="154">
        <f t="shared" si="56"/>
        <v>0</v>
      </c>
      <c r="EK65" s="154">
        <f t="shared" si="56"/>
        <v>0</v>
      </c>
      <c r="EL65" s="154">
        <f t="shared" si="56"/>
        <v>0</v>
      </c>
      <c r="EM65" s="154">
        <f t="shared" si="56"/>
        <v>0</v>
      </c>
      <c r="EN65" s="154">
        <f t="shared" si="56"/>
        <v>0</v>
      </c>
      <c r="EO65" s="154">
        <f t="shared" si="56"/>
        <v>0</v>
      </c>
      <c r="EP65" s="154">
        <f t="shared" si="56"/>
        <v>0</v>
      </c>
      <c r="EQ65" s="154">
        <f t="shared" si="56"/>
        <v>0</v>
      </c>
      <c r="ER65" s="154">
        <f t="shared" si="56"/>
        <v>0</v>
      </c>
      <c r="ES65" s="154">
        <f t="shared" si="56"/>
        <v>0</v>
      </c>
      <c r="ET65" s="154">
        <f t="shared" si="56"/>
        <v>0</v>
      </c>
      <c r="EU65" s="154">
        <f t="shared" si="56"/>
        <v>0</v>
      </c>
      <c r="EV65" s="154">
        <f t="shared" si="56"/>
        <v>0</v>
      </c>
      <c r="EW65" s="154">
        <f t="shared" si="56"/>
        <v>0</v>
      </c>
      <c r="EX65" s="154">
        <f t="shared" si="56"/>
        <v>0</v>
      </c>
      <c r="EY65" s="154">
        <f t="shared" si="56"/>
        <v>0</v>
      </c>
      <c r="EZ65" s="154">
        <f t="shared" si="56"/>
        <v>0</v>
      </c>
      <c r="FA65" s="154">
        <f t="shared" si="56"/>
        <v>0</v>
      </c>
      <c r="FB65" s="154">
        <f t="shared" si="56"/>
        <v>0</v>
      </c>
      <c r="FC65" s="154">
        <f t="shared" si="56"/>
        <v>0</v>
      </c>
      <c r="FD65" s="154">
        <f t="shared" si="56"/>
        <v>0</v>
      </c>
      <c r="FE65" s="154">
        <f t="shared" si="56"/>
        <v>0</v>
      </c>
      <c r="FF65" s="154">
        <f t="shared" si="56"/>
        <v>0</v>
      </c>
      <c r="FG65" s="154">
        <f t="shared" si="56"/>
        <v>0</v>
      </c>
      <c r="FH65" s="154">
        <f t="shared" si="56"/>
        <v>0</v>
      </c>
      <c r="FI65" s="154">
        <f t="shared" si="56"/>
        <v>0</v>
      </c>
      <c r="FJ65" s="154">
        <f t="shared" si="56"/>
        <v>0</v>
      </c>
      <c r="FK65" s="154">
        <f t="shared" si="56"/>
        <v>0</v>
      </c>
      <c r="FL65" s="154">
        <f t="shared" si="56"/>
        <v>0</v>
      </c>
      <c r="FM65" s="154">
        <f t="shared" si="56"/>
        <v>0</v>
      </c>
      <c r="FN65" s="154">
        <f t="shared" si="56"/>
        <v>0</v>
      </c>
      <c r="FO65" s="154">
        <f t="shared" si="56"/>
        <v>0</v>
      </c>
      <c r="FP65" s="154">
        <f t="shared" si="56"/>
        <v>0</v>
      </c>
      <c r="FQ65" s="154">
        <f t="shared" si="56"/>
        <v>0</v>
      </c>
      <c r="FR65" s="154">
        <f t="shared" si="56"/>
        <v>0</v>
      </c>
      <c r="FS65" s="154">
        <f t="shared" si="56"/>
        <v>0</v>
      </c>
      <c r="FT65" s="154">
        <f t="shared" si="56"/>
        <v>0</v>
      </c>
      <c r="FU65" s="154">
        <f t="shared" si="56"/>
        <v>0</v>
      </c>
      <c r="FV65" s="154">
        <f t="shared" si="56"/>
        <v>0</v>
      </c>
      <c r="FW65" s="154">
        <f t="shared" si="56"/>
        <v>0</v>
      </c>
      <c r="FX65" s="154">
        <f t="shared" si="56"/>
        <v>0</v>
      </c>
      <c r="FY65" s="154">
        <f t="shared" si="56"/>
        <v>0</v>
      </c>
      <c r="FZ65" s="154">
        <f t="shared" si="56"/>
        <v>0</v>
      </c>
      <c r="GA65" s="154">
        <f t="shared" si="56"/>
        <v>0</v>
      </c>
      <c r="GB65" s="154">
        <f t="shared" si="56"/>
        <v>0</v>
      </c>
      <c r="GC65" s="154">
        <f t="shared" si="56"/>
        <v>0</v>
      </c>
      <c r="GD65" s="154">
        <f t="shared" si="56"/>
        <v>0</v>
      </c>
      <c r="GE65" s="154">
        <f t="shared" si="56"/>
        <v>0</v>
      </c>
      <c r="GF65" s="154">
        <f t="shared" si="56"/>
        <v>0</v>
      </c>
      <c r="GG65" s="154">
        <f t="shared" si="56"/>
        <v>0</v>
      </c>
      <c r="GH65" s="154">
        <f t="shared" si="56"/>
        <v>0</v>
      </c>
      <c r="GI65" s="154">
        <f t="shared" si="56"/>
        <v>0</v>
      </c>
      <c r="GJ65" s="154">
        <f t="shared" si="56"/>
        <v>0</v>
      </c>
      <c r="GK65" s="154">
        <f t="shared" si="56"/>
        <v>0</v>
      </c>
      <c r="GL65" s="154">
        <f t="shared" si="56"/>
        <v>0</v>
      </c>
      <c r="GM65" s="154">
        <f t="shared" si="56"/>
        <v>0</v>
      </c>
      <c r="GN65" s="154">
        <f t="shared" si="56"/>
        <v>0</v>
      </c>
      <c r="GO65" s="154">
        <f t="shared" si="56"/>
        <v>0</v>
      </c>
      <c r="GP65" s="154">
        <f t="shared" si="56"/>
        <v>0</v>
      </c>
      <c r="GQ65" s="154">
        <f t="shared" si="56"/>
        <v>0</v>
      </c>
      <c r="GR65" s="154">
        <f t="shared" si="56"/>
        <v>0</v>
      </c>
      <c r="GS65" s="154">
        <f t="shared" si="56"/>
        <v>0</v>
      </c>
      <c r="GT65" s="154">
        <f t="shared" si="56"/>
        <v>0</v>
      </c>
      <c r="GU65" s="154">
        <f t="shared" si="54"/>
        <v>0</v>
      </c>
      <c r="GV65" s="154">
        <f t="shared" si="54"/>
        <v>0</v>
      </c>
      <c r="GW65" s="154">
        <f t="shared" si="54"/>
        <v>0</v>
      </c>
      <c r="GX65" s="154">
        <f t="shared" si="54"/>
        <v>0</v>
      </c>
      <c r="GY65" s="154">
        <f t="shared" si="54"/>
        <v>0</v>
      </c>
      <c r="GZ65" s="154">
        <f t="shared" si="54"/>
        <v>0</v>
      </c>
      <c r="HA65" s="154">
        <f t="shared" si="54"/>
        <v>0</v>
      </c>
      <c r="HB65" s="154">
        <f t="shared" si="54"/>
        <v>0</v>
      </c>
      <c r="HC65" s="154">
        <f t="shared" si="54"/>
        <v>0</v>
      </c>
      <c r="HD65" s="154">
        <f t="shared" si="54"/>
        <v>0</v>
      </c>
      <c r="HE65" s="154">
        <f t="shared" si="54"/>
        <v>0</v>
      </c>
      <c r="HF65" s="154">
        <f t="shared" si="54"/>
        <v>0</v>
      </c>
      <c r="HG65" s="154">
        <f t="shared" si="54"/>
        <v>0</v>
      </c>
      <c r="HH65" s="154">
        <f t="shared" si="54"/>
        <v>0</v>
      </c>
      <c r="HI65" s="154">
        <f t="shared" si="54"/>
        <v>0</v>
      </c>
      <c r="HJ65" s="154">
        <f t="shared" si="54"/>
        <v>0</v>
      </c>
      <c r="HK65" s="154">
        <f t="shared" si="54"/>
        <v>0</v>
      </c>
      <c r="HL65" s="154">
        <f t="shared" si="54"/>
        <v>0</v>
      </c>
      <c r="HM65" s="154">
        <f t="shared" si="54"/>
        <v>0</v>
      </c>
      <c r="HN65" s="154">
        <f t="shared" si="54"/>
        <v>0</v>
      </c>
      <c r="HO65" s="154">
        <f t="shared" si="54"/>
        <v>0</v>
      </c>
      <c r="HP65" s="154">
        <f t="shared" si="54"/>
        <v>0</v>
      </c>
      <c r="HQ65" s="154">
        <f t="shared" si="54"/>
        <v>0</v>
      </c>
      <c r="HR65" s="154">
        <f t="shared" si="54"/>
        <v>0</v>
      </c>
      <c r="HS65" s="154">
        <f t="shared" si="54"/>
        <v>0</v>
      </c>
      <c r="HT65" s="154">
        <f t="shared" si="54"/>
        <v>0</v>
      </c>
      <c r="HU65" s="154">
        <f t="shared" si="54"/>
        <v>0</v>
      </c>
      <c r="HV65" s="154">
        <f t="shared" si="54"/>
        <v>0</v>
      </c>
      <c r="HW65" s="154">
        <f t="shared" si="54"/>
        <v>0</v>
      </c>
      <c r="HX65" s="154">
        <f t="shared" si="54"/>
        <v>0</v>
      </c>
      <c r="HY65" s="154">
        <f t="shared" si="54"/>
        <v>0</v>
      </c>
      <c r="HZ65" s="154">
        <f t="shared" si="54"/>
        <v>0</v>
      </c>
      <c r="IA65" s="154">
        <f t="shared" si="54"/>
        <v>0</v>
      </c>
      <c r="IB65" s="154">
        <f t="shared" si="54"/>
        <v>0</v>
      </c>
      <c r="IC65" s="154">
        <f t="shared" si="54"/>
        <v>0</v>
      </c>
      <c r="ID65" s="154">
        <f t="shared" si="54"/>
        <v>0</v>
      </c>
      <c r="IE65" s="154">
        <f t="shared" si="54"/>
        <v>0</v>
      </c>
      <c r="IF65" s="154">
        <f t="shared" si="54"/>
        <v>0</v>
      </c>
      <c r="IG65" s="154">
        <f t="shared" si="54"/>
        <v>0</v>
      </c>
      <c r="IH65" s="154">
        <f t="shared" si="54"/>
        <v>0</v>
      </c>
      <c r="II65" s="154">
        <f t="shared" si="54"/>
        <v>0</v>
      </c>
      <c r="IJ65" s="154">
        <f t="shared" si="54"/>
        <v>0</v>
      </c>
      <c r="IK65" s="154">
        <f t="shared" si="54"/>
        <v>0</v>
      </c>
      <c r="IL65" s="154">
        <f t="shared" si="54"/>
        <v>0</v>
      </c>
      <c r="IM65" s="154">
        <f t="shared" si="54"/>
        <v>0</v>
      </c>
      <c r="IN65" s="154">
        <f t="shared" si="54"/>
        <v>0</v>
      </c>
      <c r="IO65" s="154">
        <f t="shared" si="54"/>
        <v>0</v>
      </c>
      <c r="IP65" s="154">
        <f t="shared" si="54"/>
        <v>0</v>
      </c>
      <c r="IQ65" s="154">
        <f t="shared" si="54"/>
        <v>0</v>
      </c>
      <c r="IR65" s="154">
        <f t="shared" si="54"/>
        <v>0</v>
      </c>
      <c r="IS65" s="154">
        <f t="shared" si="54"/>
        <v>0</v>
      </c>
      <c r="IT65" s="154">
        <f t="shared" si="54"/>
        <v>0</v>
      </c>
      <c r="IU65" s="154">
        <f t="shared" si="54"/>
        <v>0</v>
      </c>
      <c r="IV65" s="154">
        <f t="shared" si="54"/>
        <v>0</v>
      </c>
      <c r="IW65" s="154">
        <f t="shared" si="54"/>
        <v>0</v>
      </c>
      <c r="IX65" s="154">
        <f t="shared" si="54"/>
        <v>0</v>
      </c>
      <c r="IY65" s="154">
        <f t="shared" si="54"/>
        <v>0</v>
      </c>
      <c r="IZ65" s="154">
        <f t="shared" si="54"/>
        <v>0</v>
      </c>
      <c r="JA65" s="154">
        <f t="shared" si="54"/>
        <v>0</v>
      </c>
      <c r="JB65" s="154">
        <f t="shared" si="54"/>
        <v>0</v>
      </c>
      <c r="JC65" s="154">
        <f t="shared" si="54"/>
        <v>0</v>
      </c>
      <c r="JD65" s="154">
        <f t="shared" si="54"/>
        <v>0</v>
      </c>
      <c r="JE65" s="154">
        <f t="shared" si="54"/>
        <v>0</v>
      </c>
      <c r="JF65" s="154">
        <f t="shared" si="44"/>
        <v>0</v>
      </c>
      <c r="JG65" s="154">
        <f t="shared" si="44"/>
        <v>0</v>
      </c>
      <c r="JH65" s="154">
        <f t="shared" si="44"/>
        <v>0</v>
      </c>
      <c r="JI65" s="154">
        <f t="shared" si="42"/>
        <v>0</v>
      </c>
      <c r="JJ65" s="154">
        <f t="shared" si="57"/>
        <v>0</v>
      </c>
      <c r="JK65" s="154">
        <f t="shared" si="57"/>
        <v>0</v>
      </c>
      <c r="JL65" s="154">
        <f t="shared" si="57"/>
        <v>0</v>
      </c>
      <c r="JM65" s="154">
        <f t="shared" si="57"/>
        <v>0</v>
      </c>
      <c r="JN65" s="154">
        <f t="shared" si="57"/>
        <v>0</v>
      </c>
      <c r="JO65" s="154">
        <f t="shared" si="57"/>
        <v>0</v>
      </c>
      <c r="JP65" s="154">
        <f t="shared" si="57"/>
        <v>0</v>
      </c>
      <c r="JQ65" s="154">
        <f t="shared" si="57"/>
        <v>0</v>
      </c>
      <c r="JR65" s="154">
        <f t="shared" si="57"/>
        <v>0</v>
      </c>
      <c r="JS65" s="154">
        <f t="shared" si="57"/>
        <v>0</v>
      </c>
      <c r="JT65" s="154">
        <f t="shared" si="57"/>
        <v>0</v>
      </c>
      <c r="JU65" s="154">
        <f t="shared" si="57"/>
        <v>0</v>
      </c>
      <c r="JV65" s="154">
        <f t="shared" si="57"/>
        <v>0</v>
      </c>
      <c r="JW65" s="154">
        <f t="shared" si="57"/>
        <v>0</v>
      </c>
      <c r="JX65" s="154">
        <f t="shared" si="57"/>
        <v>0</v>
      </c>
      <c r="JY65" s="154">
        <f t="shared" si="57"/>
        <v>0</v>
      </c>
      <c r="JZ65" s="154">
        <f t="shared" si="57"/>
        <v>0</v>
      </c>
      <c r="KA65" s="154">
        <f t="shared" si="57"/>
        <v>0</v>
      </c>
      <c r="KB65" s="154">
        <f t="shared" si="57"/>
        <v>0</v>
      </c>
      <c r="KC65" s="154">
        <f t="shared" si="57"/>
        <v>0</v>
      </c>
      <c r="KD65" s="154">
        <f t="shared" si="57"/>
        <v>0</v>
      </c>
      <c r="KE65" s="154">
        <f t="shared" si="57"/>
        <v>0</v>
      </c>
      <c r="KF65" s="154">
        <f t="shared" si="57"/>
        <v>0</v>
      </c>
      <c r="KG65" s="154">
        <f t="shared" si="57"/>
        <v>0</v>
      </c>
      <c r="KH65" s="154">
        <f t="shared" si="57"/>
        <v>0</v>
      </c>
      <c r="KI65" s="154">
        <f t="shared" si="57"/>
        <v>0</v>
      </c>
      <c r="KJ65" s="154">
        <f t="shared" si="57"/>
        <v>0</v>
      </c>
      <c r="KK65" s="154">
        <f t="shared" si="57"/>
        <v>0</v>
      </c>
      <c r="KL65" s="154">
        <f t="shared" si="57"/>
        <v>0</v>
      </c>
      <c r="KM65" s="154">
        <f t="shared" si="57"/>
        <v>0</v>
      </c>
      <c r="KN65" s="154">
        <f t="shared" si="57"/>
        <v>0</v>
      </c>
      <c r="KO65" s="154">
        <f t="shared" si="57"/>
        <v>0</v>
      </c>
      <c r="KP65" s="154">
        <f t="shared" si="57"/>
        <v>0</v>
      </c>
      <c r="KQ65" s="154">
        <f t="shared" si="57"/>
        <v>0</v>
      </c>
      <c r="KR65" s="154">
        <f t="shared" si="57"/>
        <v>0</v>
      </c>
      <c r="KS65" s="154">
        <f t="shared" si="57"/>
        <v>0</v>
      </c>
      <c r="KT65" s="154">
        <f t="shared" si="57"/>
        <v>0</v>
      </c>
      <c r="KU65" s="154">
        <f t="shared" si="57"/>
        <v>0</v>
      </c>
      <c r="KV65" s="154">
        <f t="shared" si="57"/>
        <v>0</v>
      </c>
      <c r="KW65" s="154">
        <f t="shared" si="57"/>
        <v>0</v>
      </c>
      <c r="KX65" s="154">
        <f t="shared" si="57"/>
        <v>0</v>
      </c>
      <c r="KY65" s="154">
        <f t="shared" si="57"/>
        <v>0</v>
      </c>
      <c r="KZ65" s="154">
        <f t="shared" si="57"/>
        <v>0</v>
      </c>
      <c r="LA65" s="154">
        <f t="shared" si="57"/>
        <v>0</v>
      </c>
      <c r="LB65" s="154">
        <f t="shared" si="57"/>
        <v>0</v>
      </c>
      <c r="LC65" s="154">
        <f t="shared" si="57"/>
        <v>0</v>
      </c>
      <c r="LD65" s="154">
        <f t="shared" si="57"/>
        <v>0</v>
      </c>
      <c r="LE65" s="154">
        <f t="shared" si="57"/>
        <v>0</v>
      </c>
      <c r="LF65" s="154">
        <f t="shared" si="57"/>
        <v>0</v>
      </c>
      <c r="LG65" s="154">
        <f t="shared" si="57"/>
        <v>0</v>
      </c>
      <c r="LH65" s="154">
        <f t="shared" si="57"/>
        <v>0</v>
      </c>
      <c r="LI65" s="154">
        <f t="shared" si="57"/>
        <v>0</v>
      </c>
      <c r="LJ65" s="154">
        <f t="shared" si="57"/>
        <v>0</v>
      </c>
      <c r="LK65" s="154">
        <f t="shared" si="57"/>
        <v>0</v>
      </c>
      <c r="LL65" s="154">
        <f t="shared" si="57"/>
        <v>0</v>
      </c>
      <c r="LM65" s="154">
        <f t="shared" si="57"/>
        <v>0</v>
      </c>
      <c r="LN65" s="154">
        <f t="shared" si="57"/>
        <v>0</v>
      </c>
      <c r="LO65" s="154">
        <f t="shared" si="57"/>
        <v>0</v>
      </c>
      <c r="LP65" s="154">
        <f t="shared" si="57"/>
        <v>0</v>
      </c>
      <c r="LQ65" s="154">
        <f t="shared" si="57"/>
        <v>0</v>
      </c>
      <c r="LR65" s="154">
        <f t="shared" si="57"/>
        <v>0</v>
      </c>
      <c r="LS65" s="154">
        <f t="shared" si="57"/>
        <v>0</v>
      </c>
      <c r="LT65" s="154">
        <f t="shared" si="57"/>
        <v>0</v>
      </c>
      <c r="LU65" s="154">
        <f t="shared" si="57"/>
        <v>0</v>
      </c>
      <c r="LV65" s="154">
        <f t="shared" si="55"/>
        <v>0</v>
      </c>
      <c r="LW65" s="154">
        <f t="shared" si="55"/>
        <v>0</v>
      </c>
      <c r="LX65" s="154">
        <f t="shared" si="55"/>
        <v>0</v>
      </c>
      <c r="LY65" s="154">
        <f t="shared" si="55"/>
        <v>0</v>
      </c>
      <c r="LZ65" s="154">
        <f t="shared" si="55"/>
        <v>0</v>
      </c>
      <c r="MA65" s="154">
        <f t="shared" si="55"/>
        <v>0</v>
      </c>
      <c r="MB65" s="154">
        <f t="shared" si="55"/>
        <v>0</v>
      </c>
      <c r="MC65" s="154">
        <f t="shared" si="55"/>
        <v>0</v>
      </c>
      <c r="MD65" s="154">
        <f t="shared" si="55"/>
        <v>0</v>
      </c>
      <c r="ME65" s="154">
        <f t="shared" si="55"/>
        <v>0</v>
      </c>
      <c r="MF65" s="154">
        <f t="shared" si="55"/>
        <v>0</v>
      </c>
      <c r="MG65" s="154">
        <f t="shared" si="55"/>
        <v>0</v>
      </c>
      <c r="MH65" s="154">
        <f t="shared" si="55"/>
        <v>0</v>
      </c>
      <c r="MI65" s="154">
        <f t="shared" si="55"/>
        <v>0</v>
      </c>
      <c r="MJ65" s="154">
        <f t="shared" si="55"/>
        <v>0</v>
      </c>
      <c r="MK65" s="154">
        <f t="shared" si="55"/>
        <v>0</v>
      </c>
      <c r="ML65" s="154">
        <f t="shared" si="55"/>
        <v>0</v>
      </c>
      <c r="MM65" s="154">
        <f t="shared" si="55"/>
        <v>0</v>
      </c>
      <c r="MN65" s="154">
        <f t="shared" si="55"/>
        <v>0</v>
      </c>
      <c r="MO65" s="154">
        <f t="shared" si="55"/>
        <v>0</v>
      </c>
      <c r="MP65" s="154">
        <f t="shared" si="55"/>
        <v>0</v>
      </c>
      <c r="MQ65" s="154">
        <f t="shared" si="55"/>
        <v>0</v>
      </c>
      <c r="MR65" s="154">
        <f t="shared" si="55"/>
        <v>0</v>
      </c>
      <c r="MS65" s="154">
        <f t="shared" si="55"/>
        <v>0</v>
      </c>
      <c r="MT65" s="154">
        <f t="shared" si="55"/>
        <v>0</v>
      </c>
      <c r="MU65" s="154">
        <f t="shared" si="55"/>
        <v>0</v>
      </c>
      <c r="MV65" s="154">
        <f t="shared" si="55"/>
        <v>0</v>
      </c>
      <c r="MW65" s="154">
        <f t="shared" si="55"/>
        <v>0</v>
      </c>
      <c r="MX65" s="154">
        <f t="shared" si="55"/>
        <v>0</v>
      </c>
      <c r="MY65" s="154">
        <f t="shared" si="55"/>
        <v>0</v>
      </c>
      <c r="MZ65" s="154">
        <f t="shared" si="55"/>
        <v>0</v>
      </c>
      <c r="NA65" s="154">
        <f t="shared" si="55"/>
        <v>0</v>
      </c>
      <c r="NB65" s="154">
        <f t="shared" si="55"/>
        <v>0</v>
      </c>
      <c r="NC65" s="154">
        <f t="shared" si="55"/>
        <v>0</v>
      </c>
      <c r="ND65" s="154">
        <f t="shared" si="55"/>
        <v>0</v>
      </c>
      <c r="NE65" s="154">
        <f t="shared" si="55"/>
        <v>0</v>
      </c>
      <c r="NF65" s="154">
        <f t="shared" si="55"/>
        <v>0</v>
      </c>
    </row>
    <row r="66" spans="2:370" s="154" customFormat="1" x14ac:dyDescent="0.25">
      <c r="B66" s="154">
        <v>20</v>
      </c>
      <c r="C66" s="154" t="str">
        <f>C41</f>
        <v>"Customer Journey" in-depth analysis</v>
      </c>
      <c r="D66" s="156">
        <f>F41</f>
        <v>0</v>
      </c>
      <c r="E66" s="154">
        <v>1</v>
      </c>
      <c r="F66" s="154">
        <f t="shared" si="25"/>
        <v>0.05</v>
      </c>
      <c r="G66" s="154">
        <f t="shared" si="26"/>
        <v>342.00000000000011</v>
      </c>
      <c r="H66" s="154">
        <f>360*SUM(F47:F66)</f>
        <v>360.00000000000006</v>
      </c>
      <c r="J66" s="154">
        <f t="shared" si="18"/>
        <v>0</v>
      </c>
      <c r="K66" s="154">
        <f t="shared" si="18"/>
        <v>0</v>
      </c>
      <c r="L66" s="154">
        <f t="shared" si="18"/>
        <v>0</v>
      </c>
      <c r="M66" s="154">
        <f t="shared" si="18"/>
        <v>0</v>
      </c>
      <c r="N66" s="154">
        <f t="shared" si="18"/>
        <v>0</v>
      </c>
      <c r="O66" s="154">
        <f t="shared" si="18"/>
        <v>0</v>
      </c>
      <c r="P66" s="154">
        <f t="shared" si="18"/>
        <v>0</v>
      </c>
      <c r="Q66" s="154">
        <f t="shared" si="18"/>
        <v>0</v>
      </c>
      <c r="R66" s="154">
        <f t="shared" si="18"/>
        <v>0</v>
      </c>
      <c r="S66" s="154">
        <f t="shared" si="18"/>
        <v>0</v>
      </c>
      <c r="T66" s="154">
        <f t="shared" si="18"/>
        <v>0</v>
      </c>
      <c r="U66" s="154">
        <f t="shared" si="18"/>
        <v>0</v>
      </c>
      <c r="V66" s="154">
        <f t="shared" si="18"/>
        <v>0</v>
      </c>
      <c r="W66" s="154">
        <f t="shared" si="18"/>
        <v>0</v>
      </c>
      <c r="X66" s="154">
        <f t="shared" si="18"/>
        <v>0</v>
      </c>
      <c r="Y66" s="154">
        <f t="shared" si="18"/>
        <v>0</v>
      </c>
      <c r="Z66" s="154">
        <f t="shared" si="59"/>
        <v>0</v>
      </c>
      <c r="AA66" s="154">
        <f t="shared" si="59"/>
        <v>0</v>
      </c>
      <c r="AB66" s="154">
        <f t="shared" si="59"/>
        <v>0</v>
      </c>
      <c r="AC66" s="154">
        <f t="shared" si="59"/>
        <v>0</v>
      </c>
      <c r="AD66" s="154">
        <f t="shared" si="59"/>
        <v>0</v>
      </c>
      <c r="AE66" s="154">
        <f t="shared" si="59"/>
        <v>0</v>
      </c>
      <c r="AF66" s="154">
        <f t="shared" si="59"/>
        <v>0</v>
      </c>
      <c r="AG66" s="154">
        <f t="shared" si="59"/>
        <v>0</v>
      </c>
      <c r="AH66" s="154">
        <f t="shared" si="59"/>
        <v>0</v>
      </c>
      <c r="AI66" s="154">
        <f t="shared" si="59"/>
        <v>0</v>
      </c>
      <c r="AJ66" s="154">
        <f t="shared" si="59"/>
        <v>0</v>
      </c>
      <c r="AK66" s="154">
        <f t="shared" si="59"/>
        <v>0</v>
      </c>
      <c r="AL66" s="154">
        <f t="shared" si="59"/>
        <v>0</v>
      </c>
      <c r="AM66" s="154">
        <f t="shared" si="59"/>
        <v>0</v>
      </c>
      <c r="AN66" s="154">
        <f t="shared" si="59"/>
        <v>0</v>
      </c>
      <c r="AO66" s="154">
        <f t="shared" si="59"/>
        <v>0</v>
      </c>
      <c r="AP66" s="154">
        <f t="shared" si="59"/>
        <v>0</v>
      </c>
      <c r="AQ66" s="154">
        <f t="shared" si="59"/>
        <v>0</v>
      </c>
      <c r="AR66" s="154">
        <f t="shared" si="59"/>
        <v>0</v>
      </c>
      <c r="AS66" s="154">
        <f t="shared" si="59"/>
        <v>0</v>
      </c>
      <c r="AT66" s="154">
        <f t="shared" si="59"/>
        <v>0</v>
      </c>
      <c r="AU66" s="154">
        <f t="shared" si="59"/>
        <v>0</v>
      </c>
      <c r="AV66" s="154">
        <f t="shared" si="59"/>
        <v>0</v>
      </c>
      <c r="AW66" s="154">
        <f t="shared" si="59"/>
        <v>0</v>
      </c>
      <c r="AX66" s="154">
        <f t="shared" si="59"/>
        <v>0</v>
      </c>
      <c r="AY66" s="154">
        <f t="shared" si="59"/>
        <v>0</v>
      </c>
      <c r="AZ66" s="154">
        <f t="shared" si="59"/>
        <v>0</v>
      </c>
      <c r="BA66" s="154">
        <f t="shared" si="59"/>
        <v>0</v>
      </c>
      <c r="BB66" s="154">
        <f t="shared" si="59"/>
        <v>0</v>
      </c>
      <c r="BC66" s="154">
        <f t="shared" si="59"/>
        <v>0</v>
      </c>
      <c r="BD66" s="154">
        <f t="shared" si="59"/>
        <v>0</v>
      </c>
      <c r="BE66" s="154">
        <f t="shared" si="59"/>
        <v>0</v>
      </c>
      <c r="BF66" s="154">
        <f t="shared" si="59"/>
        <v>0</v>
      </c>
      <c r="BG66" s="154">
        <f t="shared" si="59"/>
        <v>0</v>
      </c>
      <c r="BH66" s="154">
        <f t="shared" si="59"/>
        <v>0</v>
      </c>
      <c r="BI66" s="154">
        <f t="shared" si="59"/>
        <v>0</v>
      </c>
      <c r="BJ66" s="154">
        <f t="shared" si="59"/>
        <v>0</v>
      </c>
      <c r="BK66" s="154">
        <f t="shared" si="59"/>
        <v>0</v>
      </c>
      <c r="BL66" s="154">
        <f t="shared" si="59"/>
        <v>0</v>
      </c>
      <c r="BM66" s="154">
        <f t="shared" si="59"/>
        <v>0</v>
      </c>
      <c r="BN66" s="154">
        <f t="shared" si="59"/>
        <v>0</v>
      </c>
      <c r="BO66" s="154">
        <f t="shared" si="59"/>
        <v>0</v>
      </c>
      <c r="BP66" s="154">
        <f t="shared" si="59"/>
        <v>0</v>
      </c>
      <c r="BQ66" s="154">
        <f t="shared" si="59"/>
        <v>0</v>
      </c>
      <c r="BR66" s="154">
        <f t="shared" si="59"/>
        <v>0</v>
      </c>
      <c r="BS66" s="154">
        <f t="shared" si="59"/>
        <v>0</v>
      </c>
      <c r="BT66" s="154">
        <f t="shared" si="59"/>
        <v>0</v>
      </c>
      <c r="BU66" s="154">
        <f t="shared" si="59"/>
        <v>0</v>
      </c>
      <c r="BV66" s="154">
        <f t="shared" si="58"/>
        <v>0</v>
      </c>
      <c r="BW66" s="154">
        <f t="shared" si="58"/>
        <v>0</v>
      </c>
      <c r="BX66" s="154">
        <f t="shared" si="58"/>
        <v>0</v>
      </c>
      <c r="BY66" s="154">
        <f t="shared" si="58"/>
        <v>0</v>
      </c>
      <c r="BZ66" s="154">
        <f t="shared" si="58"/>
        <v>0</v>
      </c>
      <c r="CA66" s="154">
        <f t="shared" si="58"/>
        <v>0</v>
      </c>
      <c r="CB66" s="154">
        <f t="shared" si="58"/>
        <v>0</v>
      </c>
      <c r="CC66" s="154">
        <f t="shared" si="58"/>
        <v>0</v>
      </c>
      <c r="CD66" s="154">
        <f t="shared" si="58"/>
        <v>0</v>
      </c>
      <c r="CE66" s="154">
        <f t="shared" si="58"/>
        <v>0</v>
      </c>
      <c r="CF66" s="154">
        <f t="shared" si="58"/>
        <v>0</v>
      </c>
      <c r="CG66" s="154">
        <f t="shared" si="58"/>
        <v>0</v>
      </c>
      <c r="CH66" s="154">
        <f t="shared" si="58"/>
        <v>0</v>
      </c>
      <c r="CI66" s="154">
        <f t="shared" si="58"/>
        <v>0</v>
      </c>
      <c r="CJ66" s="154">
        <f t="shared" si="58"/>
        <v>0</v>
      </c>
      <c r="CK66" s="154">
        <f t="shared" si="58"/>
        <v>0</v>
      </c>
      <c r="CL66" s="154">
        <f t="shared" si="58"/>
        <v>0</v>
      </c>
      <c r="CM66" s="154">
        <f t="shared" si="58"/>
        <v>0</v>
      </c>
      <c r="CN66" s="154">
        <f t="shared" si="58"/>
        <v>0</v>
      </c>
      <c r="CO66" s="154">
        <f t="shared" si="58"/>
        <v>0</v>
      </c>
      <c r="CP66" s="154">
        <f t="shared" si="58"/>
        <v>0</v>
      </c>
      <c r="CQ66" s="154">
        <f t="shared" si="58"/>
        <v>0</v>
      </c>
      <c r="CR66" s="154">
        <f t="shared" si="58"/>
        <v>0</v>
      </c>
      <c r="CS66" s="154">
        <f t="shared" si="58"/>
        <v>0</v>
      </c>
      <c r="CT66" s="154">
        <f t="shared" si="58"/>
        <v>0</v>
      </c>
      <c r="CU66" s="154">
        <f t="shared" si="58"/>
        <v>0</v>
      </c>
      <c r="CV66" s="154">
        <f t="shared" si="58"/>
        <v>0</v>
      </c>
      <c r="CW66" s="154">
        <f t="shared" si="58"/>
        <v>0</v>
      </c>
      <c r="CX66" s="154">
        <f t="shared" si="58"/>
        <v>0</v>
      </c>
      <c r="CY66" s="154">
        <f t="shared" si="58"/>
        <v>0</v>
      </c>
      <c r="CZ66" s="154">
        <f t="shared" si="58"/>
        <v>0</v>
      </c>
      <c r="DA66" s="154">
        <f t="shared" si="58"/>
        <v>0</v>
      </c>
      <c r="DB66" s="154">
        <f t="shared" si="58"/>
        <v>0</v>
      </c>
      <c r="DC66" s="154">
        <f t="shared" si="58"/>
        <v>0</v>
      </c>
      <c r="DD66" s="154">
        <f t="shared" si="58"/>
        <v>0</v>
      </c>
      <c r="DE66" s="154">
        <f t="shared" si="58"/>
        <v>0</v>
      </c>
      <c r="DF66" s="154">
        <f t="shared" si="58"/>
        <v>0</v>
      </c>
      <c r="DG66" s="154">
        <f t="shared" si="58"/>
        <v>0</v>
      </c>
      <c r="DH66" s="154">
        <f t="shared" si="58"/>
        <v>0</v>
      </c>
      <c r="DI66" s="154">
        <f t="shared" si="58"/>
        <v>0</v>
      </c>
      <c r="DJ66" s="154">
        <f t="shared" si="58"/>
        <v>0</v>
      </c>
      <c r="DK66" s="154">
        <f t="shared" si="58"/>
        <v>0</v>
      </c>
      <c r="DL66" s="154">
        <f t="shared" si="58"/>
        <v>0</v>
      </c>
      <c r="DM66" s="154">
        <f t="shared" si="58"/>
        <v>0</v>
      </c>
      <c r="DN66" s="154">
        <f t="shared" si="58"/>
        <v>0</v>
      </c>
      <c r="DO66" s="154">
        <f t="shared" si="58"/>
        <v>0</v>
      </c>
      <c r="DP66" s="154">
        <f t="shared" si="58"/>
        <v>0</v>
      </c>
      <c r="DQ66" s="154">
        <f t="shared" si="58"/>
        <v>0</v>
      </c>
      <c r="DR66" s="154">
        <f t="shared" si="58"/>
        <v>0</v>
      </c>
      <c r="DS66" s="154">
        <f t="shared" si="58"/>
        <v>0</v>
      </c>
      <c r="DT66" s="154">
        <f t="shared" si="58"/>
        <v>0</v>
      </c>
      <c r="DU66" s="154">
        <f t="shared" si="58"/>
        <v>0</v>
      </c>
      <c r="DV66" s="154">
        <f t="shared" si="58"/>
        <v>0</v>
      </c>
      <c r="DW66" s="154">
        <f t="shared" si="58"/>
        <v>0</v>
      </c>
      <c r="DX66" s="154">
        <f t="shared" si="58"/>
        <v>0</v>
      </c>
      <c r="DY66" s="154">
        <f t="shared" si="58"/>
        <v>0</v>
      </c>
      <c r="DZ66" s="154">
        <f t="shared" si="58"/>
        <v>0</v>
      </c>
      <c r="EA66" s="154">
        <f t="shared" si="58"/>
        <v>0</v>
      </c>
      <c r="EB66" s="154">
        <f t="shared" si="58"/>
        <v>0</v>
      </c>
      <c r="EC66" s="154">
        <f t="shared" si="58"/>
        <v>0</v>
      </c>
      <c r="ED66" s="154">
        <f t="shared" si="58"/>
        <v>0</v>
      </c>
      <c r="EE66" s="154">
        <f t="shared" si="58"/>
        <v>0</v>
      </c>
      <c r="EF66" s="154">
        <f t="shared" si="58"/>
        <v>0</v>
      </c>
      <c r="EG66" s="154">
        <f t="shared" si="58"/>
        <v>0</v>
      </c>
      <c r="EH66" s="154">
        <f t="shared" si="31"/>
        <v>0</v>
      </c>
      <c r="EI66" s="154">
        <f t="shared" si="56"/>
        <v>0</v>
      </c>
      <c r="EJ66" s="154">
        <f t="shared" si="56"/>
        <v>0</v>
      </c>
      <c r="EK66" s="154">
        <f t="shared" si="56"/>
        <v>0</v>
      </c>
      <c r="EL66" s="154">
        <f t="shared" si="56"/>
        <v>0</v>
      </c>
      <c r="EM66" s="154">
        <f t="shared" si="56"/>
        <v>0</v>
      </c>
      <c r="EN66" s="154">
        <f t="shared" si="56"/>
        <v>0</v>
      </c>
      <c r="EO66" s="154">
        <f t="shared" si="56"/>
        <v>0</v>
      </c>
      <c r="EP66" s="154">
        <f t="shared" si="56"/>
        <v>0</v>
      </c>
      <c r="EQ66" s="154">
        <f t="shared" si="56"/>
        <v>0</v>
      </c>
      <c r="ER66" s="154">
        <f t="shared" si="56"/>
        <v>0</v>
      </c>
      <c r="ES66" s="154">
        <f t="shared" si="56"/>
        <v>0</v>
      </c>
      <c r="ET66" s="154">
        <f t="shared" si="56"/>
        <v>0</v>
      </c>
      <c r="EU66" s="154">
        <f t="shared" si="56"/>
        <v>0</v>
      </c>
      <c r="EV66" s="154">
        <f t="shared" si="56"/>
        <v>0</v>
      </c>
      <c r="EW66" s="154">
        <f t="shared" si="56"/>
        <v>0</v>
      </c>
      <c r="EX66" s="154">
        <f t="shared" si="56"/>
        <v>0</v>
      </c>
      <c r="EY66" s="154">
        <f t="shared" si="56"/>
        <v>0</v>
      </c>
      <c r="EZ66" s="154">
        <f t="shared" si="56"/>
        <v>0</v>
      </c>
      <c r="FA66" s="154">
        <f t="shared" si="56"/>
        <v>0</v>
      </c>
      <c r="FB66" s="154">
        <f t="shared" si="56"/>
        <v>0</v>
      </c>
      <c r="FC66" s="154">
        <f t="shared" si="56"/>
        <v>0</v>
      </c>
      <c r="FD66" s="154">
        <f t="shared" si="56"/>
        <v>0</v>
      </c>
      <c r="FE66" s="154">
        <f t="shared" si="56"/>
        <v>0</v>
      </c>
      <c r="FF66" s="154">
        <f t="shared" si="56"/>
        <v>0</v>
      </c>
      <c r="FG66" s="154">
        <f t="shared" si="56"/>
        <v>0</v>
      </c>
      <c r="FH66" s="154">
        <f t="shared" si="56"/>
        <v>0</v>
      </c>
      <c r="FI66" s="154">
        <f t="shared" si="56"/>
        <v>0</v>
      </c>
      <c r="FJ66" s="154">
        <f t="shared" si="56"/>
        <v>0</v>
      </c>
      <c r="FK66" s="154">
        <f t="shared" si="56"/>
        <v>0</v>
      </c>
      <c r="FL66" s="154">
        <f t="shared" si="56"/>
        <v>0</v>
      </c>
      <c r="FM66" s="154">
        <f t="shared" si="56"/>
        <v>0</v>
      </c>
      <c r="FN66" s="154">
        <f t="shared" si="56"/>
        <v>0</v>
      </c>
      <c r="FO66" s="154">
        <f t="shared" si="56"/>
        <v>0</v>
      </c>
      <c r="FP66" s="154">
        <f t="shared" si="56"/>
        <v>0</v>
      </c>
      <c r="FQ66" s="154">
        <f t="shared" si="56"/>
        <v>0</v>
      </c>
      <c r="FR66" s="154">
        <f t="shared" si="56"/>
        <v>0</v>
      </c>
      <c r="FS66" s="154">
        <f t="shared" si="56"/>
        <v>0</v>
      </c>
      <c r="FT66" s="154">
        <f t="shared" si="56"/>
        <v>0</v>
      </c>
      <c r="FU66" s="154">
        <f t="shared" si="56"/>
        <v>0</v>
      </c>
      <c r="FV66" s="154">
        <f t="shared" si="56"/>
        <v>0</v>
      </c>
      <c r="FW66" s="154">
        <f t="shared" si="56"/>
        <v>0</v>
      </c>
      <c r="FX66" s="154">
        <f t="shared" si="56"/>
        <v>0</v>
      </c>
      <c r="FY66" s="154">
        <f t="shared" si="56"/>
        <v>0</v>
      </c>
      <c r="FZ66" s="154">
        <f t="shared" si="56"/>
        <v>0</v>
      </c>
      <c r="GA66" s="154">
        <f t="shared" si="56"/>
        <v>0</v>
      </c>
      <c r="GB66" s="154">
        <f t="shared" si="56"/>
        <v>0</v>
      </c>
      <c r="GC66" s="154">
        <f t="shared" si="56"/>
        <v>0</v>
      </c>
      <c r="GD66" s="154">
        <f t="shared" si="56"/>
        <v>0</v>
      </c>
      <c r="GE66" s="154">
        <f t="shared" si="56"/>
        <v>0</v>
      </c>
      <c r="GF66" s="154">
        <f t="shared" si="56"/>
        <v>0</v>
      </c>
      <c r="GG66" s="154">
        <f t="shared" si="56"/>
        <v>0</v>
      </c>
      <c r="GH66" s="154">
        <f t="shared" si="56"/>
        <v>0</v>
      </c>
      <c r="GI66" s="154">
        <f t="shared" si="56"/>
        <v>0</v>
      </c>
      <c r="GJ66" s="154">
        <f t="shared" si="56"/>
        <v>0</v>
      </c>
      <c r="GK66" s="154">
        <f t="shared" si="56"/>
        <v>0</v>
      </c>
      <c r="GL66" s="154">
        <f t="shared" si="56"/>
        <v>0</v>
      </c>
      <c r="GM66" s="154">
        <f t="shared" si="56"/>
        <v>0</v>
      </c>
      <c r="GN66" s="154">
        <f t="shared" si="56"/>
        <v>0</v>
      </c>
      <c r="GO66" s="154">
        <f t="shared" si="56"/>
        <v>0</v>
      </c>
      <c r="GP66" s="154">
        <f t="shared" si="56"/>
        <v>0</v>
      </c>
      <c r="GQ66" s="154">
        <f t="shared" si="56"/>
        <v>0</v>
      </c>
      <c r="GR66" s="154">
        <f t="shared" si="56"/>
        <v>0</v>
      </c>
      <c r="GS66" s="154">
        <f t="shared" si="56"/>
        <v>0</v>
      </c>
      <c r="GT66" s="154">
        <f t="shared" ref="GT66" si="60">IF(AND(GT$46&gt;=$G66,GT$46&lt;=$H66),$D66,0)</f>
        <v>0</v>
      </c>
      <c r="GU66" s="154">
        <f t="shared" si="54"/>
        <v>0</v>
      </c>
      <c r="GV66" s="154">
        <f t="shared" si="54"/>
        <v>0</v>
      </c>
      <c r="GW66" s="154">
        <f t="shared" ref="GW66:JE66" si="61">IF(AND(GW$46&gt;=$G66,GW$46&lt;=$H66),$D66,0)</f>
        <v>0</v>
      </c>
      <c r="GX66" s="154">
        <f t="shared" si="61"/>
        <v>0</v>
      </c>
      <c r="GY66" s="154">
        <f t="shared" si="61"/>
        <v>0</v>
      </c>
      <c r="GZ66" s="154">
        <f t="shared" si="61"/>
        <v>0</v>
      </c>
      <c r="HA66" s="154">
        <f t="shared" si="61"/>
        <v>0</v>
      </c>
      <c r="HB66" s="154">
        <f t="shared" si="61"/>
        <v>0</v>
      </c>
      <c r="HC66" s="154">
        <f t="shared" si="61"/>
        <v>0</v>
      </c>
      <c r="HD66" s="154">
        <f t="shared" si="61"/>
        <v>0</v>
      </c>
      <c r="HE66" s="154">
        <f t="shared" si="61"/>
        <v>0</v>
      </c>
      <c r="HF66" s="154">
        <f t="shared" si="61"/>
        <v>0</v>
      </c>
      <c r="HG66" s="154">
        <f t="shared" si="61"/>
        <v>0</v>
      </c>
      <c r="HH66" s="154">
        <f t="shared" si="61"/>
        <v>0</v>
      </c>
      <c r="HI66" s="154">
        <f t="shared" si="61"/>
        <v>0</v>
      </c>
      <c r="HJ66" s="154">
        <f t="shared" si="61"/>
        <v>0</v>
      </c>
      <c r="HK66" s="154">
        <f t="shared" si="61"/>
        <v>0</v>
      </c>
      <c r="HL66" s="154">
        <f t="shared" si="61"/>
        <v>0</v>
      </c>
      <c r="HM66" s="154">
        <f t="shared" si="61"/>
        <v>0</v>
      </c>
      <c r="HN66" s="154">
        <f t="shared" si="61"/>
        <v>0</v>
      </c>
      <c r="HO66" s="154">
        <f t="shared" si="61"/>
        <v>0</v>
      </c>
      <c r="HP66" s="154">
        <f t="shared" si="61"/>
        <v>0</v>
      </c>
      <c r="HQ66" s="154">
        <f t="shared" si="61"/>
        <v>0</v>
      </c>
      <c r="HR66" s="154">
        <f t="shared" si="61"/>
        <v>0</v>
      </c>
      <c r="HS66" s="154">
        <f t="shared" si="61"/>
        <v>0</v>
      </c>
      <c r="HT66" s="154">
        <f t="shared" si="61"/>
        <v>0</v>
      </c>
      <c r="HU66" s="154">
        <f t="shared" si="61"/>
        <v>0</v>
      </c>
      <c r="HV66" s="154">
        <f t="shared" si="61"/>
        <v>0</v>
      </c>
      <c r="HW66" s="154">
        <f t="shared" si="61"/>
        <v>0</v>
      </c>
      <c r="HX66" s="154">
        <f t="shared" si="61"/>
        <v>0</v>
      </c>
      <c r="HY66" s="154">
        <f t="shared" si="61"/>
        <v>0</v>
      </c>
      <c r="HZ66" s="154">
        <f t="shared" si="61"/>
        <v>0</v>
      </c>
      <c r="IA66" s="154">
        <f t="shared" si="61"/>
        <v>0</v>
      </c>
      <c r="IB66" s="154">
        <f t="shared" si="61"/>
        <v>0</v>
      </c>
      <c r="IC66" s="154">
        <f t="shared" si="61"/>
        <v>0</v>
      </c>
      <c r="ID66" s="154">
        <f t="shared" si="61"/>
        <v>0</v>
      </c>
      <c r="IE66" s="154">
        <f t="shared" si="61"/>
        <v>0</v>
      </c>
      <c r="IF66" s="154">
        <f t="shared" si="61"/>
        <v>0</v>
      </c>
      <c r="IG66" s="154">
        <f t="shared" si="61"/>
        <v>0</v>
      </c>
      <c r="IH66" s="154">
        <f t="shared" si="61"/>
        <v>0</v>
      </c>
      <c r="II66" s="154">
        <f t="shared" si="61"/>
        <v>0</v>
      </c>
      <c r="IJ66" s="154">
        <f t="shared" si="61"/>
        <v>0</v>
      </c>
      <c r="IK66" s="154">
        <f t="shared" si="61"/>
        <v>0</v>
      </c>
      <c r="IL66" s="154">
        <f t="shared" si="61"/>
        <v>0</v>
      </c>
      <c r="IM66" s="154">
        <f t="shared" si="61"/>
        <v>0</v>
      </c>
      <c r="IN66" s="154">
        <f t="shared" si="61"/>
        <v>0</v>
      </c>
      <c r="IO66" s="154">
        <f t="shared" si="61"/>
        <v>0</v>
      </c>
      <c r="IP66" s="154">
        <f t="shared" si="61"/>
        <v>0</v>
      </c>
      <c r="IQ66" s="154">
        <f t="shared" si="61"/>
        <v>0</v>
      </c>
      <c r="IR66" s="154">
        <f t="shared" si="61"/>
        <v>0</v>
      </c>
      <c r="IS66" s="154">
        <f t="shared" si="61"/>
        <v>0</v>
      </c>
      <c r="IT66" s="154">
        <f t="shared" si="61"/>
        <v>0</v>
      </c>
      <c r="IU66" s="154">
        <f t="shared" si="61"/>
        <v>0</v>
      </c>
      <c r="IV66" s="154">
        <f t="shared" si="61"/>
        <v>0</v>
      </c>
      <c r="IW66" s="154">
        <f t="shared" si="61"/>
        <v>0</v>
      </c>
      <c r="IX66" s="154">
        <f t="shared" si="61"/>
        <v>0</v>
      </c>
      <c r="IY66" s="154">
        <f t="shared" si="61"/>
        <v>0</v>
      </c>
      <c r="IZ66" s="154">
        <f t="shared" si="61"/>
        <v>0</v>
      </c>
      <c r="JA66" s="154">
        <f t="shared" si="61"/>
        <v>0</v>
      </c>
      <c r="JB66" s="154">
        <f t="shared" si="61"/>
        <v>0</v>
      </c>
      <c r="JC66" s="154">
        <f t="shared" si="61"/>
        <v>0</v>
      </c>
      <c r="JD66" s="154">
        <f t="shared" si="61"/>
        <v>0</v>
      </c>
      <c r="JE66" s="154">
        <f t="shared" si="61"/>
        <v>0</v>
      </c>
      <c r="JF66" s="154">
        <f t="shared" si="44"/>
        <v>0</v>
      </c>
      <c r="JG66" s="154">
        <f t="shared" si="44"/>
        <v>0</v>
      </c>
      <c r="JH66" s="154">
        <f t="shared" si="44"/>
        <v>0</v>
      </c>
      <c r="JI66" s="154">
        <f t="shared" si="42"/>
        <v>0</v>
      </c>
      <c r="JJ66" s="154">
        <f t="shared" si="57"/>
        <v>0</v>
      </c>
      <c r="JK66" s="154">
        <f t="shared" si="57"/>
        <v>0</v>
      </c>
      <c r="JL66" s="154">
        <f t="shared" si="57"/>
        <v>0</v>
      </c>
      <c r="JM66" s="154">
        <f t="shared" si="57"/>
        <v>0</v>
      </c>
      <c r="JN66" s="154">
        <f t="shared" si="57"/>
        <v>0</v>
      </c>
      <c r="JO66" s="154">
        <f t="shared" si="57"/>
        <v>0</v>
      </c>
      <c r="JP66" s="154">
        <f t="shared" si="57"/>
        <v>0</v>
      </c>
      <c r="JQ66" s="154">
        <f t="shared" si="57"/>
        <v>0</v>
      </c>
      <c r="JR66" s="154">
        <f t="shared" si="57"/>
        <v>0</v>
      </c>
      <c r="JS66" s="154">
        <f t="shared" si="57"/>
        <v>0</v>
      </c>
      <c r="JT66" s="154">
        <f t="shared" si="57"/>
        <v>0</v>
      </c>
      <c r="JU66" s="154">
        <f t="shared" si="57"/>
        <v>0</v>
      </c>
      <c r="JV66" s="154">
        <f t="shared" si="57"/>
        <v>0</v>
      </c>
      <c r="JW66" s="154">
        <f t="shared" si="57"/>
        <v>0</v>
      </c>
      <c r="JX66" s="154">
        <f t="shared" si="57"/>
        <v>0</v>
      </c>
      <c r="JY66" s="154">
        <f t="shared" si="57"/>
        <v>0</v>
      </c>
      <c r="JZ66" s="154">
        <f t="shared" si="57"/>
        <v>0</v>
      </c>
      <c r="KA66" s="154">
        <f t="shared" si="57"/>
        <v>0</v>
      </c>
      <c r="KB66" s="154">
        <f t="shared" si="57"/>
        <v>0</v>
      </c>
      <c r="KC66" s="154">
        <f t="shared" si="57"/>
        <v>0</v>
      </c>
      <c r="KD66" s="154">
        <f t="shared" si="57"/>
        <v>0</v>
      </c>
      <c r="KE66" s="154">
        <f t="shared" si="57"/>
        <v>0</v>
      </c>
      <c r="KF66" s="154">
        <f t="shared" si="57"/>
        <v>0</v>
      </c>
      <c r="KG66" s="154">
        <f t="shared" si="57"/>
        <v>0</v>
      </c>
      <c r="KH66" s="154">
        <f t="shared" si="57"/>
        <v>0</v>
      </c>
      <c r="KI66" s="154">
        <f t="shared" si="57"/>
        <v>0</v>
      </c>
      <c r="KJ66" s="154">
        <f t="shared" si="57"/>
        <v>0</v>
      </c>
      <c r="KK66" s="154">
        <f t="shared" si="57"/>
        <v>0</v>
      </c>
      <c r="KL66" s="154">
        <f t="shared" si="57"/>
        <v>0</v>
      </c>
      <c r="KM66" s="154">
        <f t="shared" si="57"/>
        <v>0</v>
      </c>
      <c r="KN66" s="154">
        <f t="shared" si="57"/>
        <v>0</v>
      </c>
      <c r="KO66" s="154">
        <f t="shared" si="57"/>
        <v>0</v>
      </c>
      <c r="KP66" s="154">
        <f t="shared" si="57"/>
        <v>0</v>
      </c>
      <c r="KQ66" s="154">
        <f t="shared" si="57"/>
        <v>0</v>
      </c>
      <c r="KR66" s="154">
        <f t="shared" si="57"/>
        <v>0</v>
      </c>
      <c r="KS66" s="154">
        <f t="shared" si="57"/>
        <v>0</v>
      </c>
      <c r="KT66" s="154">
        <f t="shared" si="57"/>
        <v>0</v>
      </c>
      <c r="KU66" s="154">
        <f t="shared" si="57"/>
        <v>0</v>
      </c>
      <c r="KV66" s="154">
        <f t="shared" si="57"/>
        <v>0</v>
      </c>
      <c r="KW66" s="154">
        <f t="shared" si="57"/>
        <v>0</v>
      </c>
      <c r="KX66" s="154">
        <f t="shared" si="57"/>
        <v>0</v>
      </c>
      <c r="KY66" s="154">
        <f t="shared" si="57"/>
        <v>0</v>
      </c>
      <c r="KZ66" s="154">
        <f t="shared" si="57"/>
        <v>0</v>
      </c>
      <c r="LA66" s="154">
        <f t="shared" si="57"/>
        <v>0</v>
      </c>
      <c r="LB66" s="154">
        <f t="shared" si="57"/>
        <v>0</v>
      </c>
      <c r="LC66" s="154">
        <f t="shared" si="57"/>
        <v>0</v>
      </c>
      <c r="LD66" s="154">
        <f t="shared" si="57"/>
        <v>0</v>
      </c>
      <c r="LE66" s="154">
        <f t="shared" si="57"/>
        <v>0</v>
      </c>
      <c r="LF66" s="154">
        <f t="shared" si="57"/>
        <v>0</v>
      </c>
      <c r="LG66" s="154">
        <f t="shared" si="57"/>
        <v>0</v>
      </c>
      <c r="LH66" s="154">
        <f t="shared" si="57"/>
        <v>0</v>
      </c>
      <c r="LI66" s="154">
        <f t="shared" si="57"/>
        <v>0</v>
      </c>
      <c r="LJ66" s="154">
        <f t="shared" si="57"/>
        <v>0</v>
      </c>
      <c r="LK66" s="154">
        <f t="shared" si="57"/>
        <v>0</v>
      </c>
      <c r="LL66" s="154">
        <f t="shared" si="57"/>
        <v>0</v>
      </c>
      <c r="LM66" s="154">
        <f t="shared" si="57"/>
        <v>0</v>
      </c>
      <c r="LN66" s="154">
        <f t="shared" si="57"/>
        <v>0</v>
      </c>
      <c r="LO66" s="154">
        <f t="shared" si="57"/>
        <v>0</v>
      </c>
      <c r="LP66" s="154">
        <f t="shared" si="57"/>
        <v>0</v>
      </c>
      <c r="LQ66" s="154">
        <f t="shared" si="57"/>
        <v>0</v>
      </c>
      <c r="LR66" s="154">
        <f t="shared" si="57"/>
        <v>0</v>
      </c>
      <c r="LS66" s="154">
        <f t="shared" si="57"/>
        <v>0</v>
      </c>
      <c r="LT66" s="154">
        <f t="shared" si="57"/>
        <v>0</v>
      </c>
      <c r="LU66" s="154">
        <f t="shared" ref="LU66" si="62">IF(AND(LU$46&gt;=$G66,LU$46&lt;=$H66),$D66,0)</f>
        <v>0</v>
      </c>
      <c r="LV66" s="154">
        <f t="shared" si="55"/>
        <v>0</v>
      </c>
      <c r="LW66" s="154">
        <f t="shared" si="55"/>
        <v>0</v>
      </c>
      <c r="LX66" s="154">
        <f t="shared" si="55"/>
        <v>0</v>
      </c>
      <c r="LY66" s="154">
        <f t="shared" si="55"/>
        <v>0</v>
      </c>
      <c r="LZ66" s="154">
        <f t="shared" si="55"/>
        <v>0</v>
      </c>
      <c r="MA66" s="154">
        <f t="shared" si="55"/>
        <v>0</v>
      </c>
      <c r="MB66" s="154">
        <f t="shared" si="55"/>
        <v>0</v>
      </c>
      <c r="MC66" s="154">
        <f t="shared" si="55"/>
        <v>0</v>
      </c>
      <c r="MD66" s="154">
        <f t="shared" si="55"/>
        <v>0</v>
      </c>
      <c r="ME66" s="154">
        <f t="shared" si="55"/>
        <v>0</v>
      </c>
      <c r="MF66" s="154">
        <f t="shared" si="55"/>
        <v>0</v>
      </c>
      <c r="MG66" s="154">
        <f t="shared" si="55"/>
        <v>0</v>
      </c>
      <c r="MH66" s="154">
        <f t="shared" si="55"/>
        <v>0</v>
      </c>
      <c r="MI66" s="154">
        <f t="shared" si="55"/>
        <v>0</v>
      </c>
      <c r="MJ66" s="154">
        <f t="shared" si="55"/>
        <v>0</v>
      </c>
      <c r="MK66" s="154">
        <f t="shared" si="55"/>
        <v>0</v>
      </c>
      <c r="ML66" s="154">
        <f t="shared" si="55"/>
        <v>0</v>
      </c>
      <c r="MM66" s="154">
        <f t="shared" si="55"/>
        <v>0</v>
      </c>
      <c r="MN66" s="154">
        <f t="shared" si="55"/>
        <v>0</v>
      </c>
      <c r="MO66" s="154">
        <f t="shared" si="55"/>
        <v>0</v>
      </c>
      <c r="MP66" s="154">
        <f t="shared" si="55"/>
        <v>0</v>
      </c>
      <c r="MQ66" s="154">
        <f t="shared" si="55"/>
        <v>0</v>
      </c>
      <c r="MR66" s="154">
        <f t="shared" si="55"/>
        <v>0</v>
      </c>
      <c r="MS66" s="154">
        <f t="shared" si="55"/>
        <v>0</v>
      </c>
      <c r="MT66" s="154">
        <f t="shared" si="55"/>
        <v>0</v>
      </c>
      <c r="MU66" s="154">
        <f t="shared" si="55"/>
        <v>0</v>
      </c>
      <c r="MV66" s="154">
        <f t="shared" si="55"/>
        <v>0</v>
      </c>
      <c r="MW66" s="154">
        <f t="shared" si="55"/>
        <v>0</v>
      </c>
      <c r="MX66" s="154">
        <f t="shared" si="55"/>
        <v>0</v>
      </c>
      <c r="MY66" s="154">
        <f t="shared" si="55"/>
        <v>0</v>
      </c>
      <c r="MZ66" s="154">
        <f t="shared" si="55"/>
        <v>0</v>
      </c>
      <c r="NA66" s="154">
        <f t="shared" si="55"/>
        <v>0</v>
      </c>
      <c r="NB66" s="154">
        <f t="shared" si="55"/>
        <v>0</v>
      </c>
      <c r="NC66" s="154">
        <f t="shared" si="55"/>
        <v>0</v>
      </c>
      <c r="ND66" s="154">
        <f t="shared" si="55"/>
        <v>0</v>
      </c>
      <c r="NE66" s="154">
        <f t="shared" si="55"/>
        <v>0</v>
      </c>
      <c r="NF66" s="154">
        <f t="shared" si="55"/>
        <v>0</v>
      </c>
    </row>
    <row r="67" spans="2:370" s="154" customFormat="1" x14ac:dyDescent="0.25"/>
    <row r="68" spans="2:370" s="136" customFormat="1" x14ac:dyDescent="0.25">
      <c r="E68" s="154">
        <f>SUM(E47:E64)</f>
        <v>18</v>
      </c>
    </row>
    <row r="69" spans="2:370" s="136" customFormat="1" x14ac:dyDescent="0.25"/>
    <row r="70" spans="2:370" s="362" customFormat="1" x14ac:dyDescent="0.25"/>
    <row r="71" spans="2:370" s="362" customFormat="1" x14ac:dyDescent="0.25"/>
    <row r="72" spans="2:370" s="362" customFormat="1" x14ac:dyDescent="0.25"/>
    <row r="73" spans="2:370" s="362" customFormat="1" x14ac:dyDescent="0.25"/>
    <row r="74" spans="2:370" s="362" customFormat="1" x14ac:dyDescent="0.25"/>
    <row r="75" spans="2:370" s="362" customFormat="1" x14ac:dyDescent="0.25"/>
    <row r="76" spans="2:370" s="362" customFormat="1" x14ac:dyDescent="0.25"/>
    <row r="77" spans="2:370" s="362" customFormat="1" x14ac:dyDescent="0.25"/>
    <row r="78" spans="2:370" s="362" customFormat="1" x14ac:dyDescent="0.25"/>
    <row r="79" spans="2:370" s="362" customFormat="1" x14ac:dyDescent="0.25"/>
    <row r="80" spans="2:370" s="362" customFormat="1" x14ac:dyDescent="0.25"/>
    <row r="81" s="362" customFormat="1" x14ac:dyDescent="0.25"/>
    <row r="82" s="362" customFormat="1" x14ac:dyDescent="0.25"/>
    <row r="83" s="362" customFormat="1" x14ac:dyDescent="0.25"/>
    <row r="84" s="362" customFormat="1" x14ac:dyDescent="0.25"/>
    <row r="85" s="362" customFormat="1" x14ac:dyDescent="0.25"/>
    <row r="86" s="362" customFormat="1" x14ac:dyDescent="0.25"/>
    <row r="87" s="362" customFormat="1" x14ac:dyDescent="0.25"/>
    <row r="88" s="362" customFormat="1" x14ac:dyDescent="0.25"/>
    <row r="89" s="362" customFormat="1" x14ac:dyDescent="0.25"/>
    <row r="90" s="362" customFormat="1" x14ac:dyDescent="0.25"/>
    <row r="91" s="362" customFormat="1" x14ac:dyDescent="0.25"/>
    <row r="92" s="362" customFormat="1" x14ac:dyDescent="0.25"/>
    <row r="93" s="362" customFormat="1" x14ac:dyDescent="0.25"/>
    <row r="94" s="362" customFormat="1" x14ac:dyDescent="0.25"/>
    <row r="95" s="362" customFormat="1" x14ac:dyDescent="0.25"/>
    <row r="96" s="362" customFormat="1" x14ac:dyDescent="0.25"/>
    <row r="97" s="362" customFormat="1" x14ac:dyDescent="0.25"/>
    <row r="98" s="362" customFormat="1" x14ac:dyDescent="0.25"/>
    <row r="99" s="362" customFormat="1" x14ac:dyDescent="0.25"/>
    <row r="100" s="362" customFormat="1" x14ac:dyDescent="0.25"/>
    <row r="101" s="362" customFormat="1" x14ac:dyDescent="0.25"/>
    <row r="102" s="362" customFormat="1" x14ac:dyDescent="0.25"/>
    <row r="103" s="362" customFormat="1" x14ac:dyDescent="0.25"/>
    <row r="104" s="362" customFormat="1" x14ac:dyDescent="0.25"/>
    <row r="105" s="362" customFormat="1" x14ac:dyDescent="0.25"/>
    <row r="106" s="362" customFormat="1" x14ac:dyDescent="0.25"/>
    <row r="107" s="362" customFormat="1" x14ac:dyDescent="0.25"/>
    <row r="108" s="362" customFormat="1" x14ac:dyDescent="0.25"/>
    <row r="109" s="362" customFormat="1" x14ac:dyDescent="0.25"/>
    <row r="110" s="362" customFormat="1" x14ac:dyDescent="0.25"/>
    <row r="111" s="362" customFormat="1" x14ac:dyDescent="0.25"/>
    <row r="112" s="362" customFormat="1" x14ac:dyDescent="0.25"/>
    <row r="113" s="362" customFormat="1" x14ac:dyDescent="0.25"/>
    <row r="114" s="362" customFormat="1" x14ac:dyDescent="0.25"/>
    <row r="115" s="362" customFormat="1" x14ac:dyDescent="0.25"/>
    <row r="116" s="362" customFormat="1" x14ac:dyDescent="0.25"/>
  </sheetData>
  <mergeCells count="15">
    <mergeCell ref="AH43:AK44"/>
    <mergeCell ref="AS43:AV44"/>
    <mergeCell ref="AB33:AJ33"/>
    <mergeCell ref="AH45:AJ45"/>
    <mergeCell ref="AB10:AJ10"/>
    <mergeCell ref="AB15:AJ15"/>
    <mergeCell ref="AB20:AJ20"/>
    <mergeCell ref="AB28:AJ28"/>
    <mergeCell ref="AM39:AU39"/>
    <mergeCell ref="AS45:AU45"/>
    <mergeCell ref="AM10:AU10"/>
    <mergeCell ref="AM15:AU15"/>
    <mergeCell ref="AM20:AU20"/>
    <mergeCell ref="AM28:AU28"/>
    <mergeCell ref="AM33:AU33"/>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Introduction</vt:lpstr>
      <vt:lpstr>Boarder selection</vt:lpstr>
      <vt:lpstr>1_Commitment&amp;Management</vt:lpstr>
      <vt:lpstr>2_EnergyPlanning</vt:lpstr>
      <vt:lpstr>3_Implementation</vt:lpstr>
      <vt:lpstr>4_Resources</vt:lpstr>
      <vt:lpstr>5_Infrastructure</vt:lpstr>
      <vt:lpstr>6_Home-owner segment</vt:lpstr>
      <vt:lpstr>Capacity Assessment Results</vt:lpstr>
      <vt:lpstr>S1_SWOT CRITERIA</vt:lpstr>
      <vt:lpstr>S2_SWOT Priority ranking</vt:lpstr>
      <vt:lpstr>CBS_1</vt:lpstr>
      <vt:lpstr>CBS_2</vt:lpstr>
      <vt:lpstr>CBS_3</vt:lpstr>
      <vt:lpstr>CBS_4</vt:lpstr>
      <vt:lpstr>CBS_5</vt:lpstr>
      <vt:lpstr>CBS_6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Ryotaro Kajimura - Agentur für Erneuerbare Energien</cp:lastModifiedBy>
  <cp:lastPrinted>2019-01-16T09:18:54Z</cp:lastPrinted>
  <dcterms:created xsi:type="dcterms:W3CDTF">2018-10-01T08:40:41Z</dcterms:created>
  <dcterms:modified xsi:type="dcterms:W3CDTF">2021-08-18T13:37:31Z</dcterms:modified>
</cp:coreProperties>
</file>